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Mariana\2024\COFIDE\"/>
    </mc:Choice>
  </mc:AlternateContent>
  <xr:revisionPtr revIDLastSave="0" documentId="13_ncr:1_{065C9B62-3A58-4555-A78F-35611D41B2AF}" xr6:coauthVersionLast="47" xr6:coauthVersionMax="47" xr10:uidLastSave="{00000000-0000-0000-0000-000000000000}"/>
  <bookViews>
    <workbookView xWindow="-110" yWindow="-110" windowWidth="19420" windowHeight="10300" xr2:uid="{4B8C80CE-093E-4D56-A699-0C05F5C791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" i="1" l="1"/>
  <c r="AH15" i="1"/>
  <c r="AH14" i="1"/>
  <c r="AH11" i="1"/>
  <c r="AH10" i="1"/>
  <c r="AH9" i="1"/>
  <c r="AH8" i="1"/>
  <c r="AE18" i="1"/>
  <c r="O76" i="1"/>
  <c r="O75" i="1"/>
  <c r="J62" i="1"/>
  <c r="B22" i="1"/>
  <c r="B21" i="1"/>
  <c r="B20" i="1"/>
  <c r="AH18" i="1"/>
  <c r="AH16" i="1"/>
  <c r="AE8" i="1"/>
  <c r="AE7" i="1"/>
  <c r="AL13" i="1"/>
  <c r="AL11" i="1"/>
  <c r="AL10" i="1"/>
  <c r="AB26" i="1"/>
  <c r="Y18" i="1"/>
  <c r="X18" i="1"/>
  <c r="Y12" i="1"/>
  <c r="X12" i="1"/>
  <c r="Y11" i="1"/>
  <c r="X11" i="1"/>
  <c r="AA20" i="1"/>
  <c r="AA19" i="1"/>
  <c r="Z26" i="1"/>
  <c r="AA24" i="1"/>
  <c r="AA22" i="1"/>
  <c r="Y22" i="1"/>
  <c r="X22" i="1"/>
  <c r="AA21" i="1"/>
  <c r="Y21" i="1"/>
  <c r="X21" i="1"/>
  <c r="Z7" i="1"/>
  <c r="Y7" i="1"/>
  <c r="Z6" i="1"/>
  <c r="Y6" i="1"/>
  <c r="M24" i="1" l="1"/>
  <c r="J17" i="1"/>
  <c r="I17" i="1"/>
  <c r="R6" i="1"/>
  <c r="I10" i="1"/>
  <c r="N48" i="1"/>
  <c r="N57" i="1" s="1"/>
  <c r="N30" i="1"/>
  <c r="N33" i="1" s="1"/>
  <c r="Q44" i="1"/>
  <c r="Q57" i="1" s="1"/>
  <c r="E5" i="1"/>
  <c r="R13" i="1" s="1"/>
  <c r="N63" i="1" s="1"/>
  <c r="E4" i="1"/>
  <c r="R12" i="1" s="1"/>
  <c r="E3" i="1"/>
  <c r="F3" i="1" s="1"/>
  <c r="N61" i="1" s="1"/>
  <c r="W29" i="1"/>
  <c r="V29" i="1"/>
  <c r="J61" i="1"/>
  <c r="N71" i="1"/>
  <c r="C18" i="1"/>
  <c r="J8" i="1" s="1"/>
  <c r="E13" i="1"/>
  <c r="Q31" i="1" s="1"/>
  <c r="E14" i="1"/>
  <c r="Q32" i="1" s="1"/>
  <c r="E12" i="1"/>
  <c r="Q30" i="1" s="1"/>
  <c r="R63" i="1"/>
  <c r="I61" i="1"/>
  <c r="I34" i="1"/>
  <c r="I24" i="1"/>
  <c r="M8" i="1"/>
  <c r="I18" i="1" l="1"/>
  <c r="F4" i="1"/>
  <c r="N62" i="1" s="1"/>
  <c r="N64" i="1" s="1"/>
  <c r="F5" i="1"/>
  <c r="Q34" i="1"/>
  <c r="R15" i="1"/>
  <c r="M61" i="1"/>
  <c r="R20" i="1"/>
  <c r="F14" i="1"/>
  <c r="F13" i="1"/>
  <c r="M69" i="1" s="1"/>
  <c r="F12" i="1"/>
  <c r="M68" i="1" s="1"/>
  <c r="M70" i="1" l="1"/>
  <c r="Q70" i="1"/>
  <c r="Q71" i="1" s="1"/>
  <c r="R61" i="1"/>
  <c r="R64" i="1" s="1"/>
  <c r="M64" i="1"/>
  <c r="M71" i="1"/>
  <c r="G12" i="1"/>
  <c r="G14" i="1"/>
  <c r="G13" i="1"/>
  <c r="N22" i="1" s="1"/>
  <c r="N65" i="1" l="1"/>
  <c r="J7" i="1"/>
  <c r="J10" i="1" s="1"/>
  <c r="N23" i="1"/>
  <c r="AA30" i="1"/>
  <c r="N24" i="1"/>
  <c r="I11" i="1" l="1"/>
  <c r="X28" i="1"/>
  <c r="Y28" i="1" l="1"/>
  <c r="AH6" i="1"/>
  <c r="AE6" i="1" l="1"/>
  <c r="AH20" i="1" s="1"/>
  <c r="Z29" i="1"/>
</calcChain>
</file>

<file path=xl/sharedStrings.xml><?xml version="1.0" encoding="utf-8"?>
<sst xmlns="http://schemas.openxmlformats.org/spreadsheetml/2006/main" count="142" uniqueCount="96">
  <si>
    <t xml:space="preserve">VENTAS DE LA EMPRESA </t>
  </si>
  <si>
    <t>D</t>
  </si>
  <si>
    <t>A</t>
  </si>
  <si>
    <t>FACTURA 1</t>
  </si>
  <si>
    <t xml:space="preserve">ASESORIA CONTABLE </t>
  </si>
  <si>
    <t>BANCOS</t>
  </si>
  <si>
    <t>MERCANCIA</t>
  </si>
  <si>
    <t xml:space="preserve">CAPITAL SOCIAL </t>
  </si>
  <si>
    <t xml:space="preserve">BALANZA DE COMPROBACION </t>
  </si>
  <si>
    <t xml:space="preserve">BALANCE GENERAL </t>
  </si>
  <si>
    <t xml:space="preserve">ESTADO DE RESULTADOS </t>
  </si>
  <si>
    <t>FACTURA 2</t>
  </si>
  <si>
    <t xml:space="preserve">CONTABILIDAD MENSUAL </t>
  </si>
  <si>
    <t xml:space="preserve">SALDOS INICIALES </t>
  </si>
  <si>
    <t>MOVIMIENTOS</t>
  </si>
  <si>
    <t>SALDOS FINALES</t>
  </si>
  <si>
    <t>FACTURA 3</t>
  </si>
  <si>
    <t xml:space="preserve">CONTABILIDAD PERSONAS FISICA </t>
  </si>
  <si>
    <t xml:space="preserve">DEUDOR </t>
  </si>
  <si>
    <t>ACREEDOR</t>
  </si>
  <si>
    <t xml:space="preserve">ACTIVO </t>
  </si>
  <si>
    <t xml:space="preserve">PASIVO </t>
  </si>
  <si>
    <t>INGRESOS</t>
  </si>
  <si>
    <t xml:space="preserve">ACTIVO CIRCULANTE </t>
  </si>
  <si>
    <t>PASIVO CIRCULANTE</t>
  </si>
  <si>
    <t xml:space="preserve">COBROS </t>
  </si>
  <si>
    <t>CLIENTES</t>
  </si>
  <si>
    <t>ACREEDORES</t>
  </si>
  <si>
    <t>COSTO DE VENTAS</t>
  </si>
  <si>
    <t>MOVIMIENTO 4</t>
  </si>
  <si>
    <t xml:space="preserve">50% DE LA PRIMER  FACTURA </t>
  </si>
  <si>
    <t>DEUDORES</t>
  </si>
  <si>
    <t>PROVEEDORES</t>
  </si>
  <si>
    <t>MOVIMIENTO 5</t>
  </si>
  <si>
    <t>COBRO COMPLETO FACTURA 3</t>
  </si>
  <si>
    <t>IMSS</t>
  </si>
  <si>
    <t>GASTOS ADMINISTRATIVOS</t>
  </si>
  <si>
    <t>INGRESOS/VENTAS</t>
  </si>
  <si>
    <t>SUBSIDIOS</t>
  </si>
  <si>
    <t>MERCANCIAS</t>
  </si>
  <si>
    <t xml:space="preserve">GASTOS </t>
  </si>
  <si>
    <t>GASTOS</t>
  </si>
  <si>
    <t xml:space="preserve">ACTIVO FIJO </t>
  </si>
  <si>
    <t xml:space="preserve">CAPITAL </t>
  </si>
  <si>
    <t>NOMINA</t>
  </si>
  <si>
    <t>MOVIMIENTO 6</t>
  </si>
  <si>
    <t>COMPRA DE PAPELERIA</t>
  </si>
  <si>
    <t xml:space="preserve">SUBSIDIO </t>
  </si>
  <si>
    <t>MOVIMIENTO 7</t>
  </si>
  <si>
    <t xml:space="preserve">PAGO DE LUZ </t>
  </si>
  <si>
    <t xml:space="preserve">UTILIDAD </t>
  </si>
  <si>
    <t>MOVIMIENTO 8</t>
  </si>
  <si>
    <t xml:space="preserve">PAGO A LA NOTARIA </t>
  </si>
  <si>
    <t xml:space="preserve">SUELDOS POR PAGAR </t>
  </si>
  <si>
    <t>COMPUTADORAS</t>
  </si>
  <si>
    <t>MOVIMIENTO 9</t>
  </si>
  <si>
    <t xml:space="preserve">PAGO DE NOMINA </t>
  </si>
  <si>
    <t xml:space="preserve">ISR </t>
  </si>
  <si>
    <t>CAPITAL SOCIAL</t>
  </si>
  <si>
    <t xml:space="preserve">ACTIVO DIFERIDO </t>
  </si>
  <si>
    <t xml:space="preserve">TOTAL DE ACTIVO </t>
  </si>
  <si>
    <t xml:space="preserve">PASIVO + CAPITAL </t>
  </si>
  <si>
    <t xml:space="preserve">DEUDORES </t>
  </si>
  <si>
    <t xml:space="preserve">GASTO </t>
  </si>
  <si>
    <t xml:space="preserve">NOMINA </t>
  </si>
  <si>
    <t xml:space="preserve">IVA TRASLADADO </t>
  </si>
  <si>
    <t xml:space="preserve">IVA ACREDITABLE </t>
  </si>
  <si>
    <t>IVA TRASLADADO</t>
  </si>
  <si>
    <t xml:space="preserve">IVA POR PAGAR </t>
  </si>
  <si>
    <t xml:space="preserve">DESPACHO CONTABLE </t>
  </si>
  <si>
    <t>IVA POR TRASLADAR</t>
  </si>
  <si>
    <t>IVA POR ACREDITAR</t>
  </si>
  <si>
    <t>IVA ACREDITABLE</t>
  </si>
  <si>
    <t xml:space="preserve">ISR POR PAGAR </t>
  </si>
  <si>
    <t>IVA POR PAGAR</t>
  </si>
  <si>
    <t>CI</t>
  </si>
  <si>
    <t xml:space="preserve">TOTAL DE CUENTAS DEUDORAS </t>
  </si>
  <si>
    <t xml:space="preserve">TOTAL DE CUENTAS ACREEDORAS </t>
  </si>
  <si>
    <t xml:space="preserve">IVA POR TRASLADAR </t>
  </si>
  <si>
    <t>UTILIDAD FINANCIERA</t>
  </si>
  <si>
    <t>SUBTOTAL</t>
  </si>
  <si>
    <t>IVA</t>
  </si>
  <si>
    <t>TOTAL</t>
  </si>
  <si>
    <t xml:space="preserve">SI </t>
  </si>
  <si>
    <t>SI</t>
  </si>
  <si>
    <t xml:space="preserve">IVA POR ACREDITAR </t>
  </si>
  <si>
    <t>ingresos</t>
  </si>
  <si>
    <t xml:space="preserve">cliente </t>
  </si>
  <si>
    <t xml:space="preserve">iva por trasladar </t>
  </si>
  <si>
    <t>gasto</t>
  </si>
  <si>
    <t xml:space="preserve">iva x acreditar </t>
  </si>
  <si>
    <t>provedoores</t>
  </si>
  <si>
    <t>d</t>
  </si>
  <si>
    <t xml:space="preserve">iva trasladado </t>
  </si>
  <si>
    <t>iva acreditable</t>
  </si>
  <si>
    <t xml:space="preserve">iva por pagar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</si>
</sst>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#,##0.00_ ;\-#,##0.00\ "/>
    <numFmt numFmtId="167" formatCode="#,##0.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66CC"/>
      <name val="Calibri"/>
      <family val="2"/>
      <scheme val="minor"/>
    </font>
    <font>
      <b/>
      <sz val="18"/>
      <color rgb="FF0C0C0C"/>
      <name val="Calibri"/>
      <family val="2"/>
    </font>
    <font>
      <sz val="10.5"/>
      <color rgb="FF0C0C0C"/>
      <name val="Calibri"/>
      <family val="2"/>
    </font>
    <font>
      <sz val="18"/>
      <color rgb="FF0C0C0C"/>
      <name val="Calibri"/>
      <family val="2"/>
    </font>
    <font>
      <b/>
      <sz val="11"/>
      <color theme="4" tint="0.39997558519241921"/>
      <name val="Calibri"/>
      <family val="2"/>
      <scheme val="minor"/>
    </font>
    <font>
      <sz val="18"/>
      <name val="Arial"/>
      <family val="2"/>
    </font>
    <font>
      <b/>
      <sz val="12"/>
      <color theme="1"/>
      <name val="Calibri"/>
      <family val="2"/>
      <scheme val="minor"/>
    </font>
    <font>
      <sz val="11"/>
      <color rgb="FF0C0C0C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43" fontId="0" fillId="0" borderId="0" xfId="1" applyFont="1"/>
    <xf numFmtId="43" fontId="0" fillId="0" borderId="0" xfId="1" applyFont="1" applyBorder="1"/>
    <xf numFmtId="43" fontId="0" fillId="0" borderId="7" xfId="1" applyFont="1" applyBorder="1"/>
    <xf numFmtId="164" fontId="0" fillId="0" borderId="0" xfId="1" applyNumberFormat="1" applyFont="1" applyFill="1" applyBorder="1" applyAlignment="1">
      <alignment horizontal="left" vertical="top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3" fontId="0" fillId="0" borderId="0" xfId="0" applyNumberFormat="1"/>
    <xf numFmtId="0" fontId="0" fillId="0" borderId="11" xfId="0" applyBorder="1"/>
    <xf numFmtId="0" fontId="0" fillId="0" borderId="12" xfId="0" applyBorder="1"/>
    <xf numFmtId="0" fontId="3" fillId="0" borderId="8" xfId="0" applyFont="1" applyBorder="1"/>
    <xf numFmtId="43" fontId="3" fillId="0" borderId="9" xfId="0" applyNumberFormat="1" applyFont="1" applyBorder="1"/>
    <xf numFmtId="43" fontId="0" fillId="0" borderId="10" xfId="1" applyFont="1" applyBorder="1"/>
    <xf numFmtId="43" fontId="0" fillId="0" borderId="13" xfId="1" applyFont="1" applyBorder="1"/>
    <xf numFmtId="0" fontId="0" fillId="0" borderId="10" xfId="0" applyBorder="1"/>
    <xf numFmtId="43" fontId="8" fillId="2" borderId="0" xfId="1" applyFont="1" applyFill="1" applyBorder="1"/>
    <xf numFmtId="43" fontId="3" fillId="0" borderId="0" xfId="0" applyNumberFormat="1" applyFont="1"/>
    <xf numFmtId="43" fontId="0" fillId="0" borderId="0" xfId="0" applyNumberFormat="1"/>
    <xf numFmtId="43" fontId="0" fillId="0" borderId="14" xfId="0" applyNumberFormat="1" applyBorder="1"/>
    <xf numFmtId="0" fontId="0" fillId="0" borderId="15" xfId="0" applyBorder="1"/>
    <xf numFmtId="43" fontId="0" fillId="0" borderId="9" xfId="0" applyNumberFormat="1" applyBorder="1"/>
    <xf numFmtId="3" fontId="3" fillId="0" borderId="9" xfId="0" applyNumberFormat="1" applyFont="1" applyBorder="1"/>
    <xf numFmtId="43" fontId="3" fillId="2" borderId="0" xfId="0" applyNumberFormat="1" applyFont="1" applyFill="1"/>
    <xf numFmtId="0" fontId="0" fillId="0" borderId="7" xfId="0" applyBorder="1"/>
    <xf numFmtId="0" fontId="0" fillId="0" borderId="16" xfId="0" applyBorder="1"/>
    <xf numFmtId="43" fontId="0" fillId="0" borderId="17" xfId="0" applyNumberFormat="1" applyBorder="1"/>
    <xf numFmtId="43" fontId="0" fillId="0" borderId="3" xfId="0" applyNumberFormat="1" applyBorder="1"/>
    <xf numFmtId="3" fontId="0" fillId="0" borderId="9" xfId="0" applyNumberFormat="1" applyBorder="1"/>
    <xf numFmtId="43" fontId="8" fillId="3" borderId="0" xfId="0" applyNumberFormat="1" applyFont="1" applyFill="1"/>
    <xf numFmtId="43" fontId="0" fillId="3" borderId="0" xfId="0" applyNumberFormat="1" applyFill="1"/>
    <xf numFmtId="0" fontId="0" fillId="0" borderId="13" xfId="0" applyBorder="1"/>
    <xf numFmtId="43" fontId="0" fillId="0" borderId="19" xfId="1" applyFont="1" applyFill="1" applyBorder="1"/>
    <xf numFmtId="43" fontId="3" fillId="0" borderId="7" xfId="1" applyFont="1" applyFill="1" applyBorder="1"/>
    <xf numFmtId="165" fontId="0" fillId="0" borderId="9" xfId="0" applyNumberFormat="1" applyBorder="1"/>
    <xf numFmtId="0" fontId="0" fillId="0" borderId="17" xfId="0" applyBorder="1"/>
    <xf numFmtId="165" fontId="0" fillId="0" borderId="21" xfId="0" applyNumberFormat="1" applyBorder="1"/>
    <xf numFmtId="0" fontId="0" fillId="0" borderId="0" xfId="0" applyAlignment="1">
      <alignment horizontal="left"/>
    </xf>
    <xf numFmtId="43" fontId="0" fillId="0" borderId="15" xfId="0" applyNumberFormat="1" applyBorder="1"/>
    <xf numFmtId="43" fontId="8" fillId="2" borderId="0" xfId="0" applyNumberFormat="1" applyFont="1" applyFill="1"/>
    <xf numFmtId="43" fontId="0" fillId="0" borderId="7" xfId="0" applyNumberFormat="1" applyBorder="1"/>
    <xf numFmtId="0" fontId="11" fillId="0" borderId="0" xfId="0" applyFont="1" applyAlignment="1">
      <alignment horizontal="left" vertical="center" wrapText="1" readingOrder="1"/>
    </xf>
    <xf numFmtId="4" fontId="11" fillId="0" borderId="0" xfId="0" applyNumberFormat="1" applyFont="1" applyAlignment="1">
      <alignment horizontal="right" vertical="center" wrapText="1" readingOrder="1"/>
    </xf>
    <xf numFmtId="0" fontId="12" fillId="0" borderId="0" xfId="0" applyFont="1" applyAlignment="1">
      <alignment horizontal="left" vertical="center" wrapText="1" readingOrder="1"/>
    </xf>
    <xf numFmtId="4" fontId="13" fillId="0" borderId="0" xfId="0" applyNumberFormat="1" applyFont="1" applyAlignment="1">
      <alignment horizontal="right" vertical="center" wrapText="1" readingOrder="1"/>
    </xf>
    <xf numFmtId="0" fontId="14" fillId="0" borderId="0" xfId="0" applyFont="1"/>
    <xf numFmtId="166" fontId="0" fillId="0" borderId="0" xfId="0" applyNumberFormat="1"/>
    <xf numFmtId="0" fontId="15" fillId="0" borderId="0" xfId="0" applyFont="1" applyAlignment="1">
      <alignment horizontal="right" vertical="top" wrapText="1"/>
    </xf>
    <xf numFmtId="0" fontId="0" fillId="0" borderId="20" xfId="0" applyBorder="1"/>
    <xf numFmtId="0" fontId="13" fillId="0" borderId="0" xfId="0" applyFont="1" applyAlignment="1">
      <alignment horizontal="right" vertical="center" wrapText="1" readingOrder="1"/>
    </xf>
    <xf numFmtId="43" fontId="3" fillId="0" borderId="0" xfId="1" applyFont="1" applyFill="1" applyBorder="1"/>
    <xf numFmtId="0" fontId="7" fillId="0" borderId="0" xfId="0" applyFont="1" applyAlignment="1">
      <alignment horizontal="right"/>
    </xf>
    <xf numFmtId="43" fontId="0" fillId="0" borderId="19" xfId="1" applyFont="1" applyBorder="1"/>
    <xf numFmtId="0" fontId="0" fillId="0" borderId="0" xfId="0" applyAlignment="1">
      <alignment horizontal="left" vertical="top"/>
    </xf>
    <xf numFmtId="43" fontId="0" fillId="0" borderId="16" xfId="0" applyNumberFormat="1" applyBorder="1"/>
    <xf numFmtId="3" fontId="8" fillId="2" borderId="0" xfId="0" applyNumberFormat="1" applyFont="1" applyFill="1"/>
    <xf numFmtId="0" fontId="17" fillId="0" borderId="0" xfId="0" applyFont="1" applyAlignment="1">
      <alignment horizontal="left" vertical="center" wrapText="1" readingOrder="1"/>
    </xf>
    <xf numFmtId="43" fontId="3" fillId="0" borderId="17" xfId="0" applyNumberFormat="1" applyFont="1" applyBorder="1"/>
    <xf numFmtId="43" fontId="0" fillId="0" borderId="22" xfId="0" applyNumberFormat="1" applyBorder="1"/>
    <xf numFmtId="43" fontId="8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3" fontId="0" fillId="0" borderId="12" xfId="0" applyNumberFormat="1" applyBorder="1"/>
    <xf numFmtId="43" fontId="8" fillId="4" borderId="15" xfId="0" applyNumberFormat="1" applyFont="1" applyFill="1" applyBorder="1"/>
    <xf numFmtId="43" fontId="8" fillId="4" borderId="0" xfId="0" applyNumberFormat="1" applyFont="1" applyFill="1"/>
    <xf numFmtId="43" fontId="0" fillId="0" borderId="0" xfId="1" applyFont="1" applyFill="1" applyBorder="1"/>
    <xf numFmtId="43" fontId="0" fillId="0" borderId="10" xfId="1" applyFont="1" applyFill="1" applyBorder="1"/>
    <xf numFmtId="3" fontId="0" fillId="0" borderId="23" xfId="0" applyNumberFormat="1" applyBorder="1"/>
    <xf numFmtId="43" fontId="8" fillId="4" borderId="24" xfId="1" applyFont="1" applyFill="1" applyBorder="1"/>
    <xf numFmtId="43" fontId="8" fillId="4" borderId="14" xfId="0" applyNumberFormat="1" applyFont="1" applyFill="1" applyBorder="1"/>
    <xf numFmtId="0" fontId="2" fillId="0" borderId="0" xfId="0" applyFont="1"/>
    <xf numFmtId="0" fontId="7" fillId="0" borderId="0" xfId="0" applyFont="1" applyAlignment="1">
      <alignment horizontal="left" vertical="top"/>
    </xf>
    <xf numFmtId="43" fontId="0" fillId="0" borderId="24" xfId="0" applyNumberFormat="1" applyBorder="1"/>
    <xf numFmtId="43" fontId="0" fillId="0" borderId="12" xfId="0" applyNumberFormat="1" applyBorder="1"/>
    <xf numFmtId="4" fontId="0" fillId="0" borderId="26" xfId="0" applyNumberFormat="1" applyBorder="1"/>
    <xf numFmtId="4" fontId="0" fillId="0" borderId="7" xfId="0" applyNumberFormat="1" applyBorder="1"/>
    <xf numFmtId="4" fontId="8" fillId="4" borderId="7" xfId="0" applyNumberFormat="1" applyFont="1" applyFill="1" applyBorder="1"/>
    <xf numFmtId="4" fontId="16" fillId="4" borderId="26" xfId="0" applyNumberFormat="1" applyFont="1" applyFill="1" applyBorder="1"/>
    <xf numFmtId="43" fontId="0" fillId="6" borderId="7" xfId="1" applyFont="1" applyFill="1" applyBorder="1"/>
    <xf numFmtId="4" fontId="0" fillId="6" borderId="0" xfId="0" applyNumberFormat="1" applyFill="1"/>
    <xf numFmtId="4" fontId="19" fillId="0" borderId="23" xfId="0" applyNumberFormat="1" applyFont="1" applyBorder="1"/>
    <xf numFmtId="4" fontId="3" fillId="4" borderId="0" xfId="0" applyNumberFormat="1" applyFont="1" applyFill="1"/>
    <xf numFmtId="4" fontId="8" fillId="4" borderId="0" xfId="0" applyNumberFormat="1" applyFont="1" applyFill="1"/>
    <xf numFmtId="43" fontId="18" fillId="0" borderId="24" xfId="1" applyFont="1" applyFill="1" applyBorder="1"/>
    <xf numFmtId="3" fontId="18" fillId="0" borderId="23" xfId="0" applyNumberFormat="1" applyFont="1" applyBorder="1"/>
    <xf numFmtId="0" fontId="8" fillId="4" borderId="0" xfId="0" applyFont="1" applyFill="1"/>
    <xf numFmtId="4" fontId="0" fillId="0" borderId="23" xfId="0" applyNumberFormat="1" applyBorder="1"/>
    <xf numFmtId="43" fontId="0" fillId="0" borderId="23" xfId="0" applyNumberFormat="1" applyBorder="1"/>
    <xf numFmtId="43" fontId="20" fillId="0" borderId="24" xfId="1" applyFont="1" applyFill="1" applyBorder="1"/>
    <xf numFmtId="0" fontId="8" fillId="2" borderId="0" xfId="0" applyFont="1" applyFill="1"/>
    <xf numFmtId="43" fontId="20" fillId="0" borderId="14" xfId="0" applyNumberFormat="1" applyFont="1" applyBorder="1"/>
    <xf numFmtId="43" fontId="20" fillId="0" borderId="15" xfId="0" applyNumberFormat="1" applyFont="1" applyBorder="1"/>
    <xf numFmtId="43" fontId="3" fillId="4" borderId="0" xfId="0" applyNumberFormat="1" applyFont="1" applyFill="1"/>
    <xf numFmtId="43" fontId="2" fillId="0" borderId="0" xfId="0" applyNumberFormat="1" applyFont="1"/>
    <xf numFmtId="0" fontId="6" fillId="0" borderId="7" xfId="0" applyFont="1" applyBorder="1" applyAlignment="1">
      <alignment horizontal="right"/>
    </xf>
    <xf numFmtId="43" fontId="6" fillId="0" borderId="0" xfId="0" applyNumberFormat="1" applyFont="1"/>
    <xf numFmtId="43" fontId="0" fillId="0" borderId="21" xfId="0" applyNumberFormat="1" applyBorder="1"/>
    <xf numFmtId="0" fontId="3" fillId="8" borderId="0" xfId="0" applyFont="1" applyFill="1"/>
    <xf numFmtId="0" fontId="21" fillId="0" borderId="0" xfId="0" applyFont="1"/>
    <xf numFmtId="0" fontId="7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0" fillId="11" borderId="0" xfId="0" applyFill="1"/>
    <xf numFmtId="4" fontId="22" fillId="11" borderId="0" xfId="0" applyNumberFormat="1" applyFont="1" applyFill="1"/>
    <xf numFmtId="0" fontId="22" fillId="11" borderId="0" xfId="0" applyFont="1" applyFill="1"/>
    <xf numFmtId="43" fontId="23" fillId="0" borderId="0" xfId="0" applyNumberFormat="1" applyFont="1"/>
    <xf numFmtId="0" fontId="3" fillId="12" borderId="8" xfId="0" applyFont="1" applyFill="1" applyBorder="1"/>
    <xf numFmtId="0" fontId="3" fillId="12" borderId="0" xfId="0" applyFont="1" applyFill="1"/>
    <xf numFmtId="43" fontId="3" fillId="12" borderId="0" xfId="0" applyNumberFormat="1" applyFont="1" applyFill="1"/>
    <xf numFmtId="0" fontId="3" fillId="7" borderId="0" xfId="0" applyFont="1" applyFill="1" applyAlignment="1">
      <alignment horizontal="center"/>
    </xf>
    <xf numFmtId="166" fontId="3" fillId="0" borderId="0" xfId="0" applyNumberFormat="1" applyFont="1"/>
    <xf numFmtId="4" fontId="3" fillId="0" borderId="0" xfId="0" applyNumberFormat="1" applyFont="1"/>
    <xf numFmtId="0" fontId="16" fillId="13" borderId="8" xfId="0" applyFont="1" applyFill="1" applyBorder="1"/>
    <xf numFmtId="166" fontId="16" fillId="13" borderId="0" xfId="0" applyNumberFormat="1" applyFont="1" applyFill="1"/>
    <xf numFmtId="0" fontId="0" fillId="14" borderId="0" xfId="0" applyFill="1"/>
    <xf numFmtId="0" fontId="0" fillId="0" borderId="31" xfId="0" applyBorder="1"/>
    <xf numFmtId="0" fontId="0" fillId="0" borderId="33" xfId="0" applyBorder="1"/>
    <xf numFmtId="0" fontId="0" fillId="0" borderId="34" xfId="0" applyBorder="1"/>
    <xf numFmtId="43" fontId="0" fillId="0" borderId="35" xfId="0" applyNumberFormat="1" applyBorder="1"/>
    <xf numFmtId="0" fontId="0" fillId="0" borderId="35" xfId="0" applyBorder="1"/>
    <xf numFmtId="43" fontId="0" fillId="0" borderId="35" xfId="1" applyFont="1" applyBorder="1"/>
    <xf numFmtId="43" fontId="0" fillId="0" borderId="33" xfId="0" applyNumberFormat="1" applyBorder="1"/>
    <xf numFmtId="43" fontId="0" fillId="8" borderId="33" xfId="1" applyFont="1" applyFill="1" applyBorder="1"/>
    <xf numFmtId="43" fontId="0" fillId="0" borderId="33" xfId="1" applyFont="1" applyBorder="1"/>
    <xf numFmtId="43" fontId="0" fillId="0" borderId="33" xfId="1" quotePrefix="1" applyFont="1" applyBorder="1"/>
    <xf numFmtId="4" fontId="0" fillId="0" borderId="33" xfId="0" applyNumberFormat="1" applyBorder="1"/>
    <xf numFmtId="43" fontId="0" fillId="8" borderId="33" xfId="0" applyNumberFormat="1" applyFill="1" applyBorder="1"/>
    <xf numFmtId="3" fontId="0" fillId="0" borderId="33" xfId="0" applyNumberFormat="1" applyBorder="1"/>
    <xf numFmtId="43" fontId="16" fillId="0" borderId="33" xfId="0" applyNumberFormat="1" applyFont="1" applyBorder="1"/>
    <xf numFmtId="0" fontId="16" fillId="0" borderId="33" xfId="0" applyFont="1" applyBorder="1"/>
    <xf numFmtId="43" fontId="16" fillId="0" borderId="33" xfId="1" applyFont="1" applyBorder="1"/>
    <xf numFmtId="166" fontId="16" fillId="0" borderId="33" xfId="1" applyNumberFormat="1" applyFont="1" applyBorder="1"/>
    <xf numFmtId="0" fontId="0" fillId="0" borderId="36" xfId="0" applyBorder="1"/>
    <xf numFmtId="0" fontId="16" fillId="0" borderId="36" xfId="0" applyFont="1" applyBorder="1"/>
    <xf numFmtId="166" fontId="16" fillId="0" borderId="36" xfId="1" applyNumberFormat="1" applyFont="1" applyBorder="1"/>
    <xf numFmtId="43" fontId="16" fillId="0" borderId="36" xfId="1" applyFont="1" applyBorder="1"/>
    <xf numFmtId="0" fontId="0" fillId="15" borderId="33" xfId="0" applyFill="1" applyBorder="1"/>
    <xf numFmtId="43" fontId="0" fillId="15" borderId="33" xfId="0" applyNumberFormat="1" applyFill="1" applyBorder="1"/>
    <xf numFmtId="43" fontId="0" fillId="15" borderId="33" xfId="1" applyFont="1" applyFill="1" applyBorder="1"/>
    <xf numFmtId="3" fontId="0" fillId="15" borderId="33" xfId="0" applyNumberFormat="1" applyFill="1" applyBorder="1"/>
    <xf numFmtId="4" fontId="0" fillId="15" borderId="33" xfId="0" applyNumberFormat="1" applyFill="1" applyBorder="1"/>
    <xf numFmtId="0" fontId="0" fillId="15" borderId="20" xfId="0" applyFill="1" applyBorder="1"/>
    <xf numFmtId="4" fontId="0" fillId="15" borderId="17" xfId="0" applyNumberFormat="1" applyFill="1" applyBorder="1"/>
    <xf numFmtId="43" fontId="0" fillId="15" borderId="35" xfId="0" applyNumberFormat="1" applyFill="1" applyBorder="1"/>
    <xf numFmtId="4" fontId="16" fillId="15" borderId="0" xfId="0" applyNumberFormat="1" applyFont="1" applyFill="1"/>
    <xf numFmtId="0" fontId="3" fillId="7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7" borderId="17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15" borderId="2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7" fillId="14" borderId="0" xfId="0" applyFont="1" applyFill="1"/>
    <xf numFmtId="4" fontId="0" fillId="14" borderId="0" xfId="0" applyNumberFormat="1" applyFill="1"/>
    <xf numFmtId="4" fontId="0" fillId="14" borderId="25" xfId="0" applyNumberFormat="1" applyFill="1" applyBorder="1"/>
    <xf numFmtId="4" fontId="0" fillId="14" borderId="18" xfId="0" applyNumberFormat="1" applyFill="1" applyBorder="1"/>
    <xf numFmtId="43" fontId="3" fillId="14" borderId="7" xfId="1" applyFont="1" applyFill="1" applyBorder="1"/>
    <xf numFmtId="43" fontId="0" fillId="14" borderId="0" xfId="1" applyFont="1" applyFill="1"/>
    <xf numFmtId="0" fontId="0" fillId="14" borderId="26" xfId="0" applyFill="1" applyBorder="1"/>
    <xf numFmtId="43" fontId="0" fillId="14" borderId="7" xfId="1" applyFont="1" applyFill="1" applyBorder="1"/>
    <xf numFmtId="4" fontId="0" fillId="14" borderId="27" xfId="0" applyNumberFormat="1" applyFill="1" applyBorder="1"/>
    <xf numFmtId="43" fontId="1" fillId="14" borderId="13" xfId="1" applyFont="1" applyFill="1" applyBorder="1"/>
    <xf numFmtId="3" fontId="0" fillId="14" borderId="0" xfId="0" applyNumberFormat="1" applyFill="1"/>
    <xf numFmtId="0" fontId="7" fillId="16" borderId="0" xfId="0" applyFont="1" applyFill="1"/>
    <xf numFmtId="0" fontId="0" fillId="16" borderId="0" xfId="0" applyFill="1"/>
    <xf numFmtId="0" fontId="10" fillId="16" borderId="0" xfId="0" applyFont="1" applyFill="1" applyAlignment="1">
      <alignment horizontal="center"/>
    </xf>
    <xf numFmtId="43" fontId="0" fillId="16" borderId="0" xfId="1" applyFont="1" applyFill="1" applyBorder="1"/>
    <xf numFmtId="43" fontId="0" fillId="16" borderId="6" xfId="1" applyFont="1" applyFill="1" applyBorder="1"/>
    <xf numFmtId="0" fontId="0" fillId="16" borderId="0" xfId="0" applyFill="1" applyAlignment="1">
      <alignment horizontal="left" vertical="top"/>
    </xf>
    <xf numFmtId="43" fontId="0" fillId="16" borderId="19" xfId="1" applyFont="1" applyFill="1" applyBorder="1"/>
    <xf numFmtId="43" fontId="3" fillId="16" borderId="7" xfId="1" applyFont="1" applyFill="1" applyBorder="1"/>
    <xf numFmtId="43" fontId="7" fillId="16" borderId="26" xfId="1" applyFont="1" applyFill="1" applyBorder="1" applyAlignment="1">
      <alignment horizontal="left"/>
    </xf>
    <xf numFmtId="43" fontId="0" fillId="16" borderId="10" xfId="1" applyFont="1" applyFill="1" applyBorder="1"/>
    <xf numFmtId="43" fontId="0" fillId="16" borderId="7" xfId="1" applyFont="1" applyFill="1" applyBorder="1"/>
    <xf numFmtId="0" fontId="0" fillId="6" borderId="0" xfId="0" applyFill="1"/>
    <xf numFmtId="0" fontId="0" fillId="6" borderId="0" xfId="0" applyFill="1" applyAlignment="1">
      <alignment horizontal="left" vertical="top"/>
    </xf>
    <xf numFmtId="43" fontId="0" fillId="6" borderId="19" xfId="1" applyFont="1" applyFill="1" applyBorder="1"/>
    <xf numFmtId="0" fontId="7" fillId="17" borderId="0" xfId="0" applyFont="1" applyFill="1"/>
    <xf numFmtId="4" fontId="0" fillId="17" borderId="0" xfId="0" applyNumberFormat="1" applyFill="1"/>
    <xf numFmtId="43" fontId="0" fillId="9" borderId="7" xfId="1" applyFont="1" applyFill="1" applyBorder="1"/>
    <xf numFmtId="43" fontId="0" fillId="9" borderId="0" xfId="1" applyFont="1" applyFill="1" applyBorder="1"/>
    <xf numFmtId="0" fontId="7" fillId="9" borderId="0" xfId="0" applyFont="1" applyFill="1" applyAlignment="1">
      <alignment horizontal="left" vertical="top"/>
    </xf>
    <xf numFmtId="43" fontId="0" fillId="9" borderId="10" xfId="1" applyFont="1" applyFill="1" applyBorder="1"/>
    <xf numFmtId="4" fontId="0" fillId="9" borderId="0" xfId="0" applyNumberFormat="1" applyFill="1"/>
    <xf numFmtId="43" fontId="0" fillId="10" borderId="12" xfId="0" applyNumberFormat="1" applyFill="1" applyBorder="1"/>
    <xf numFmtId="43" fontId="0" fillId="10" borderId="7" xfId="1" applyFont="1" applyFill="1" applyBorder="1"/>
    <xf numFmtId="3" fontId="0" fillId="10" borderId="0" xfId="0" applyNumberFormat="1" applyFill="1"/>
    <xf numFmtId="0" fontId="0" fillId="10" borderId="12" xfId="0" applyFill="1" applyBorder="1"/>
    <xf numFmtId="0" fontId="7" fillId="15" borderId="0" xfId="0" applyFont="1" applyFill="1"/>
    <xf numFmtId="43" fontId="0" fillId="15" borderId="19" xfId="1" applyFont="1" applyFill="1" applyBorder="1"/>
    <xf numFmtId="43" fontId="3" fillId="15" borderId="7" xfId="1" applyFont="1" applyFill="1" applyBorder="1"/>
    <xf numFmtId="43" fontId="0" fillId="15" borderId="18" xfId="0" applyNumberFormat="1" applyFill="1" applyBorder="1"/>
    <xf numFmtId="43" fontId="0" fillId="15" borderId="7" xfId="1" applyFont="1" applyFill="1" applyBorder="1"/>
    <xf numFmtId="4" fontId="0" fillId="15" borderId="0" xfId="0" applyNumberFormat="1" applyFill="1"/>
    <xf numFmtId="167" fontId="0" fillId="0" borderId="0" xfId="0" applyNumberFormat="1"/>
    <xf numFmtId="3" fontId="25" fillId="18" borderId="23" xfId="0" applyNumberFormat="1" applyFont="1" applyFill="1" applyBorder="1"/>
    <xf numFmtId="43" fontId="24" fillId="18" borderId="7" xfId="1" applyFont="1" applyFill="1" applyBorder="1"/>
    <xf numFmtId="43" fontId="24" fillId="18" borderId="24" xfId="0" applyNumberFormat="1" applyFont="1" applyFill="1" applyBorder="1"/>
    <xf numFmtId="43" fontId="24" fillId="18" borderId="19" xfId="1" applyFont="1" applyFill="1" applyBorder="1"/>
    <xf numFmtId="0" fontId="0" fillId="5" borderId="0" xfId="0" applyFill="1"/>
    <xf numFmtId="165" fontId="0" fillId="5" borderId="9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254000</xdr:colOff>
      <xdr:row>0</xdr:row>
      <xdr:rowOff>117231</xdr:rowOff>
    </xdr:from>
    <xdr:to>
      <xdr:col>10</xdr:col>
      <xdr:colOff>156308</xdr:colOff>
      <xdr:row>12</xdr:row>
      <xdr:rowOff>117231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65B1F79-58A7-28AD-A10D-8AF474845500}"/>
            </a:ext>
          </a:extLst>
        </xdr:cNvPr>
        <xdr:cNvCxnSpPr/>
      </xdr:nvCxnSpPr>
      <xdr:spPr>
        <a:xfrm flipH="1">
          <a:off x="7463692" y="117231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44939</xdr:colOff>
      <xdr:row>10</xdr:row>
      <xdr:rowOff>123093</xdr:rowOff>
    </xdr:from>
    <xdr:to>
      <xdr:col>9</xdr:col>
      <xdr:colOff>904631</xdr:colOff>
      <xdr:row>20</xdr:row>
      <xdr:rowOff>250094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C25B4F0-2BDA-4283-921B-C2FA2E499849}"/>
            </a:ext>
          </a:extLst>
        </xdr:cNvPr>
        <xdr:cNvCxnSpPr/>
      </xdr:nvCxnSpPr>
      <xdr:spPr>
        <a:xfrm flipH="1">
          <a:off x="7254631" y="2389555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715108</xdr:colOff>
      <xdr:row>18</xdr:row>
      <xdr:rowOff>285263</xdr:rowOff>
    </xdr:from>
    <xdr:to>
      <xdr:col>9</xdr:col>
      <xdr:colOff>812800</xdr:colOff>
      <xdr:row>29</xdr:row>
      <xdr:rowOff>187571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50B83EA-FF17-405D-844A-AE69EC198AC2}"/>
            </a:ext>
          </a:extLst>
        </xdr:cNvPr>
        <xdr:cNvCxnSpPr/>
      </xdr:nvCxnSpPr>
      <xdr:spPr>
        <a:xfrm flipH="1">
          <a:off x="7162800" y="4525109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56661</xdr:colOff>
      <xdr:row>0</xdr:row>
      <xdr:rowOff>115278</xdr:rowOff>
    </xdr:from>
    <xdr:to>
      <xdr:col>13</xdr:col>
      <xdr:colOff>1180123</xdr:colOff>
      <xdr:row>12</xdr:row>
      <xdr:rowOff>115278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07700C5-509D-44A2-A3DC-F58AE72FC026}"/>
            </a:ext>
          </a:extLst>
        </xdr:cNvPr>
        <xdr:cNvCxnSpPr/>
      </xdr:nvCxnSpPr>
      <xdr:spPr>
        <a:xfrm flipH="1">
          <a:off x="9991969" y="115278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752230</xdr:colOff>
      <xdr:row>64</xdr:row>
      <xdr:rowOff>209063</xdr:rowOff>
    </xdr:from>
    <xdr:to>
      <xdr:col>13</xdr:col>
      <xdr:colOff>1068754</xdr:colOff>
      <xdr:row>74</xdr:row>
      <xdr:rowOff>117231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90935EB3-0146-461D-9FB6-8F32045496CB}"/>
            </a:ext>
          </a:extLst>
        </xdr:cNvPr>
        <xdr:cNvCxnSpPr/>
      </xdr:nvCxnSpPr>
      <xdr:spPr>
        <a:xfrm flipH="1">
          <a:off x="10687538" y="13983678"/>
          <a:ext cx="1430216" cy="18717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269630</xdr:colOff>
      <xdr:row>64</xdr:row>
      <xdr:rowOff>166078</xdr:rowOff>
    </xdr:from>
    <xdr:to>
      <xdr:col>17</xdr:col>
      <xdr:colOff>801076</xdr:colOff>
      <xdr:row>74</xdr:row>
      <xdr:rowOff>74246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4435B728-575A-4FD1-BBFE-EA533B0F3E9B}"/>
            </a:ext>
          </a:extLst>
        </xdr:cNvPr>
        <xdr:cNvCxnSpPr/>
      </xdr:nvCxnSpPr>
      <xdr:spPr>
        <a:xfrm flipH="1">
          <a:off x="14171245" y="13940693"/>
          <a:ext cx="1430216" cy="18717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41030</xdr:colOff>
      <xdr:row>17</xdr:row>
      <xdr:rowOff>236417</xdr:rowOff>
    </xdr:from>
    <xdr:to>
      <xdr:col>13</xdr:col>
      <xdr:colOff>1164492</xdr:colOff>
      <xdr:row>28</xdr:row>
      <xdr:rowOff>41032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A9EC7FC5-F6D7-42D3-9C4D-5B172C74F005}"/>
            </a:ext>
          </a:extLst>
        </xdr:cNvPr>
        <xdr:cNvCxnSpPr/>
      </xdr:nvCxnSpPr>
      <xdr:spPr>
        <a:xfrm flipH="1">
          <a:off x="9976338" y="4173417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447431</xdr:colOff>
      <xdr:row>16</xdr:row>
      <xdr:rowOff>222740</xdr:rowOff>
    </xdr:from>
    <xdr:to>
      <xdr:col>18</xdr:col>
      <xdr:colOff>37123</xdr:colOff>
      <xdr:row>26</xdr:row>
      <xdr:rowOff>154356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2DFB7109-CE91-42B6-A193-1C4F39C62888}"/>
            </a:ext>
          </a:extLst>
        </xdr:cNvPr>
        <xdr:cNvCxnSpPr/>
      </xdr:nvCxnSpPr>
      <xdr:spPr>
        <a:xfrm flipH="1">
          <a:off x="13587046" y="3856894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449385</xdr:colOff>
      <xdr:row>58</xdr:row>
      <xdr:rowOff>117230</xdr:rowOff>
    </xdr:from>
    <xdr:to>
      <xdr:col>17</xdr:col>
      <xdr:colOff>586154</xdr:colOff>
      <xdr:row>64</xdr:row>
      <xdr:rowOff>205154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6144E8EA-426A-4C0B-AD11-230796316D84}"/>
            </a:ext>
          </a:extLst>
        </xdr:cNvPr>
        <xdr:cNvCxnSpPr/>
      </xdr:nvCxnSpPr>
      <xdr:spPr>
        <a:xfrm flipH="1">
          <a:off x="14351000" y="12758615"/>
          <a:ext cx="1035539" cy="122115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29308</xdr:colOff>
      <xdr:row>43</xdr:row>
      <xdr:rowOff>0</xdr:rowOff>
    </xdr:from>
    <xdr:to>
      <xdr:col>13</xdr:col>
      <xdr:colOff>1152770</xdr:colOff>
      <xdr:row>57</xdr:row>
      <xdr:rowOff>19539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95A07301-F9AF-4098-9A86-10CDB397D4A8}"/>
            </a:ext>
          </a:extLst>
        </xdr:cNvPr>
        <xdr:cNvCxnSpPr/>
      </xdr:nvCxnSpPr>
      <xdr:spPr>
        <a:xfrm flipH="1">
          <a:off x="9964616" y="9769231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35169</xdr:colOff>
      <xdr:row>26</xdr:row>
      <xdr:rowOff>64478</xdr:rowOff>
    </xdr:from>
    <xdr:to>
      <xdr:col>13</xdr:col>
      <xdr:colOff>982785</xdr:colOff>
      <xdr:row>39</xdr:row>
      <xdr:rowOff>162170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58FE086-D2BA-49F8-A6D7-7C6687B53D12}"/>
            </a:ext>
          </a:extLst>
        </xdr:cNvPr>
        <xdr:cNvCxnSpPr/>
      </xdr:nvCxnSpPr>
      <xdr:spPr>
        <a:xfrm flipH="1">
          <a:off x="9794631" y="6473093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52</xdr:row>
      <xdr:rowOff>0</xdr:rowOff>
    </xdr:from>
    <xdr:to>
      <xdr:col>9</xdr:col>
      <xdr:colOff>859692</xdr:colOff>
      <xdr:row>65</xdr:row>
      <xdr:rowOff>156308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95F0C77A-56EB-4C96-AA5F-4BF0B2C07DA2}"/>
            </a:ext>
          </a:extLst>
        </xdr:cNvPr>
        <xdr:cNvCxnSpPr/>
      </xdr:nvCxnSpPr>
      <xdr:spPr>
        <a:xfrm flipH="1">
          <a:off x="7209692" y="11459308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341923</xdr:colOff>
      <xdr:row>57</xdr:row>
      <xdr:rowOff>175847</xdr:rowOff>
    </xdr:from>
    <xdr:to>
      <xdr:col>13</xdr:col>
      <xdr:colOff>658447</xdr:colOff>
      <xdr:row>67</xdr:row>
      <xdr:rowOff>113323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709F973C-41C9-40E7-B96D-A7B271B23F0F}"/>
            </a:ext>
          </a:extLst>
        </xdr:cNvPr>
        <xdr:cNvCxnSpPr/>
      </xdr:nvCxnSpPr>
      <xdr:spPr>
        <a:xfrm flipH="1">
          <a:off x="10277231" y="12631616"/>
          <a:ext cx="1430216" cy="1871784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302847</xdr:colOff>
      <xdr:row>0</xdr:row>
      <xdr:rowOff>0</xdr:rowOff>
    </xdr:from>
    <xdr:to>
      <xdr:col>17</xdr:col>
      <xdr:colOff>879231</xdr:colOff>
      <xdr:row>12</xdr:row>
      <xdr:rowOff>0</xdr:rowOff>
    </xdr:to>
    <xdr:cxnSp macro="">
      <xdr:nvCxnSpPr>
        <xdr:cNvPr id="34" name="Conector recto 33">
          <a:extLst>
            <a:ext uri="{FF2B5EF4-FFF2-40B4-BE49-F238E27FC236}">
              <a16:creationId xmlns:a16="http://schemas.microsoft.com/office/drawing/2014/main" id="{C488078C-B336-4EE5-A7D4-45040D55CF61}"/>
            </a:ext>
          </a:extLst>
        </xdr:cNvPr>
        <xdr:cNvCxnSpPr/>
      </xdr:nvCxnSpPr>
      <xdr:spPr>
        <a:xfrm flipH="1">
          <a:off x="13442462" y="0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474786</xdr:colOff>
      <xdr:row>5</xdr:row>
      <xdr:rowOff>162168</xdr:rowOff>
    </xdr:from>
    <xdr:to>
      <xdr:col>18</xdr:col>
      <xdr:colOff>64478</xdr:colOff>
      <xdr:row>17</xdr:row>
      <xdr:rowOff>181707</xdr:rowOff>
    </xdr:to>
    <xdr:cxnSp macro="">
      <xdr:nvCxnSpPr>
        <xdr:cNvPr id="35" name="Conector recto 34">
          <a:extLst>
            <a:ext uri="{FF2B5EF4-FFF2-40B4-BE49-F238E27FC236}">
              <a16:creationId xmlns:a16="http://schemas.microsoft.com/office/drawing/2014/main" id="{66AB6AF6-FC56-458E-AFF6-0BEE425DC966}"/>
            </a:ext>
          </a:extLst>
        </xdr:cNvPr>
        <xdr:cNvCxnSpPr/>
      </xdr:nvCxnSpPr>
      <xdr:spPr>
        <a:xfrm flipH="1">
          <a:off x="13614401" y="1412630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703385</xdr:colOff>
      <xdr:row>26</xdr:row>
      <xdr:rowOff>175847</xdr:rowOff>
    </xdr:from>
    <xdr:to>
      <xdr:col>17</xdr:col>
      <xdr:colOff>508000</xdr:colOff>
      <xdr:row>40</xdr:row>
      <xdr:rowOff>87924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BC237971-D61B-4351-BC6C-72368451D02C}"/>
            </a:ext>
          </a:extLst>
        </xdr:cNvPr>
        <xdr:cNvCxnSpPr/>
      </xdr:nvCxnSpPr>
      <xdr:spPr>
        <a:xfrm flipH="1">
          <a:off x="13071231" y="6584462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97693</xdr:colOff>
      <xdr:row>40</xdr:row>
      <xdr:rowOff>117231</xdr:rowOff>
    </xdr:from>
    <xdr:to>
      <xdr:col>17</xdr:col>
      <xdr:colOff>674077</xdr:colOff>
      <xdr:row>55</xdr:row>
      <xdr:rowOff>0</xdr:rowOff>
    </xdr:to>
    <xdr:cxnSp macro="">
      <xdr:nvCxnSpPr>
        <xdr:cNvPr id="37" name="Conector recto 36">
          <a:extLst>
            <a:ext uri="{FF2B5EF4-FFF2-40B4-BE49-F238E27FC236}">
              <a16:creationId xmlns:a16="http://schemas.microsoft.com/office/drawing/2014/main" id="{03370840-A224-49BD-AAE2-A18280FFB777}"/>
            </a:ext>
          </a:extLst>
        </xdr:cNvPr>
        <xdr:cNvCxnSpPr/>
      </xdr:nvCxnSpPr>
      <xdr:spPr>
        <a:xfrm flipH="1">
          <a:off x="13237308" y="9319846"/>
          <a:ext cx="2237154" cy="270607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2A40-9C22-46FD-8BDD-172582EB64F2}">
  <dimension ref="A1:AM76"/>
  <sheetViews>
    <sheetView tabSelected="1" topLeftCell="AD15" zoomScale="65" zoomScaleNormal="55" workbookViewId="0">
      <selection activeCell="AB26" sqref="AB26"/>
    </sheetView>
  </sheetViews>
  <sheetFormatPr baseColWidth="10" defaultRowHeight="14.5" x14ac:dyDescent="0.35"/>
  <cols>
    <col min="1" max="1" width="21.81640625" customWidth="1"/>
    <col min="2" max="2" width="29" bestFit="1" customWidth="1"/>
    <col min="3" max="3" width="10.54296875" bestFit="1" customWidth="1"/>
    <col min="4" max="5" width="10.08984375" customWidth="1"/>
    <col min="8" max="8" width="5.6328125" bestFit="1" customWidth="1"/>
    <col min="9" max="9" width="14.08984375" bestFit="1" customWidth="1"/>
    <col min="10" max="10" width="13.6328125" customWidth="1"/>
    <col min="11" max="11" width="3.08984375" style="60" bestFit="1" customWidth="1"/>
    <col min="12" max="12" width="2.54296875" bestFit="1" customWidth="1"/>
    <col min="13" max="13" width="16" customWidth="1"/>
    <col min="14" max="14" width="18.90625" bestFit="1" customWidth="1"/>
    <col min="15" max="15" width="11.08984375" bestFit="1" customWidth="1"/>
    <col min="17" max="17" width="12.81640625" bestFit="1" customWidth="1"/>
    <col min="18" max="18" width="14.08984375" bestFit="1" customWidth="1"/>
    <col min="19" max="19" width="3.1796875" bestFit="1" customWidth="1"/>
    <col min="21" max="21" width="19" bestFit="1" customWidth="1"/>
    <col min="22" max="22" width="12.54296875" bestFit="1" customWidth="1"/>
    <col min="23" max="23" width="11.08984375" bestFit="1" customWidth="1"/>
    <col min="24" max="24" width="14.81640625" customWidth="1"/>
    <col min="25" max="26" width="12.36328125" bestFit="1" customWidth="1"/>
    <col min="27" max="27" width="16.90625" bestFit="1" customWidth="1"/>
    <col min="30" max="30" width="47.08984375" bestFit="1" customWidth="1"/>
    <col min="31" max="31" width="11.6328125" bestFit="1" customWidth="1"/>
    <col min="33" max="33" width="24.7265625" customWidth="1"/>
    <col min="34" max="34" width="11.08984375" bestFit="1" customWidth="1"/>
    <col min="37" max="37" width="32.08984375" customWidth="1"/>
    <col min="38" max="38" width="15.36328125" customWidth="1"/>
    <col min="39" max="39" width="18.26953125" customWidth="1"/>
  </cols>
  <sheetData>
    <row r="1" spans="1:39" ht="28.5" x14ac:dyDescent="0.65">
      <c r="A1" s="105" t="s">
        <v>69</v>
      </c>
      <c r="E1" t="s">
        <v>86</v>
      </c>
      <c r="F1" t="s">
        <v>88</v>
      </c>
      <c r="G1" t="s">
        <v>87</v>
      </c>
    </row>
    <row r="2" spans="1:39" ht="15" thickBot="1" x14ac:dyDescent="0.4">
      <c r="B2" s="104" t="s">
        <v>0</v>
      </c>
      <c r="E2" s="6" t="s">
        <v>80</v>
      </c>
      <c r="F2" s="6" t="s">
        <v>81</v>
      </c>
      <c r="G2" s="6" t="s">
        <v>82</v>
      </c>
      <c r="I2" s="2" t="s">
        <v>1</v>
      </c>
      <c r="M2" s="2" t="s">
        <v>1</v>
      </c>
      <c r="R2" s="3" t="s">
        <v>2</v>
      </c>
    </row>
    <row r="3" spans="1:39" ht="24" thickBot="1" x14ac:dyDescent="0.6">
      <c r="A3" s="169" t="s">
        <v>3</v>
      </c>
      <c r="B3" s="121" t="s">
        <v>4</v>
      </c>
      <c r="C3" s="170">
        <v>50000</v>
      </c>
      <c r="D3" s="5"/>
      <c r="E3" s="8">
        <f>+G3/1.16</f>
        <v>43103.448275862072</v>
      </c>
      <c r="F3" s="8">
        <f>+E3*0.16</f>
        <v>6896.5517241379321</v>
      </c>
      <c r="G3" s="8">
        <v>50000</v>
      </c>
      <c r="I3" s="157" t="s">
        <v>5</v>
      </c>
      <c r="J3" s="157"/>
      <c r="K3" s="68"/>
      <c r="L3" s="7"/>
      <c r="M3" s="164" t="s">
        <v>6</v>
      </c>
      <c r="N3" s="164"/>
      <c r="Q3" s="157" t="s">
        <v>7</v>
      </c>
      <c r="R3" s="157"/>
      <c r="U3" s="165" t="s">
        <v>8</v>
      </c>
      <c r="V3" s="166"/>
      <c r="W3" s="166"/>
      <c r="X3" s="166"/>
      <c r="Y3" s="166"/>
      <c r="Z3" s="166"/>
      <c r="AA3" s="167"/>
      <c r="AD3" s="158" t="s">
        <v>9</v>
      </c>
      <c r="AE3" s="159"/>
      <c r="AF3" s="159"/>
      <c r="AG3" s="159"/>
      <c r="AH3" s="160"/>
      <c r="AK3" s="161" t="s">
        <v>10</v>
      </c>
      <c r="AL3" s="162"/>
      <c r="AM3" s="163"/>
    </row>
    <row r="4" spans="1:39" ht="15.5" thickTop="1" thickBot="1" x14ac:dyDescent="0.4">
      <c r="A4" s="169" t="s">
        <v>11</v>
      </c>
      <c r="B4" s="121" t="s">
        <v>12</v>
      </c>
      <c r="C4" s="174">
        <v>18000</v>
      </c>
      <c r="D4" s="8"/>
      <c r="E4" s="8">
        <f>+G4/1.16</f>
        <v>15517.241379310346</v>
      </c>
      <c r="F4" s="8">
        <f t="shared" ref="F4:F5" si="0">+E4*0.16</f>
        <v>2482.7586206896553</v>
      </c>
      <c r="G4" s="8">
        <v>18000</v>
      </c>
      <c r="H4" s="109" t="s">
        <v>83</v>
      </c>
      <c r="I4" s="109">
        <v>50000</v>
      </c>
      <c r="L4" s="4"/>
      <c r="M4" s="9"/>
      <c r="N4" s="10"/>
      <c r="O4" s="11"/>
      <c r="Q4" s="12"/>
      <c r="R4" s="110">
        <v>50000</v>
      </c>
      <c r="S4" s="111" t="s">
        <v>84</v>
      </c>
      <c r="U4" s="122"/>
      <c r="V4" s="168" t="s">
        <v>13</v>
      </c>
      <c r="W4" s="168"/>
      <c r="X4" s="168" t="s">
        <v>14</v>
      </c>
      <c r="Y4" s="168"/>
      <c r="Z4" s="168" t="s">
        <v>15</v>
      </c>
      <c r="AA4" s="168"/>
      <c r="AD4" s="13"/>
      <c r="AH4" s="14"/>
      <c r="AK4" s="13"/>
      <c r="AM4" s="14"/>
    </row>
    <row r="5" spans="1:39" ht="15" thickBot="1" x14ac:dyDescent="0.4">
      <c r="A5" s="169" t="s">
        <v>16</v>
      </c>
      <c r="B5" s="121" t="s">
        <v>17</v>
      </c>
      <c r="C5" s="179">
        <v>2000</v>
      </c>
      <c r="D5" s="15"/>
      <c r="E5" s="8">
        <f>+G5/1.16</f>
        <v>1724.1379310344828</v>
      </c>
      <c r="F5" s="8">
        <f t="shared" si="0"/>
        <v>275.86206896551727</v>
      </c>
      <c r="G5" s="8">
        <v>2000</v>
      </c>
      <c r="H5" s="182">
        <v>4</v>
      </c>
      <c r="I5" s="183">
        <v>25000</v>
      </c>
      <c r="J5" s="191">
        <v>6400</v>
      </c>
      <c r="K5" s="192">
        <v>6</v>
      </c>
      <c r="N5" s="10"/>
      <c r="Q5" s="16"/>
      <c r="R5" s="17"/>
      <c r="U5" s="123"/>
      <c r="V5" s="124" t="s">
        <v>18</v>
      </c>
      <c r="W5" s="124" t="s">
        <v>19</v>
      </c>
      <c r="X5" s="124" t="s">
        <v>18</v>
      </c>
      <c r="Y5" s="124" t="s">
        <v>19</v>
      </c>
      <c r="Z5" s="124" t="s">
        <v>18</v>
      </c>
      <c r="AA5" s="124" t="s">
        <v>19</v>
      </c>
      <c r="AD5" s="13" t="s">
        <v>20</v>
      </c>
      <c r="AG5" t="s">
        <v>21</v>
      </c>
      <c r="AH5" s="14"/>
      <c r="AK5" s="18" t="s">
        <v>22</v>
      </c>
      <c r="AL5" s="24">
        <f>+AA24</f>
        <v>60344.83</v>
      </c>
      <c r="AM5" s="19"/>
    </row>
    <row r="6" spans="1:39" ht="19" thickTop="1" x14ac:dyDescent="0.45">
      <c r="E6" s="8"/>
      <c r="F6" s="8"/>
      <c r="G6" s="8"/>
      <c r="H6" s="184">
        <v>5</v>
      </c>
      <c r="I6" s="188">
        <v>2000</v>
      </c>
      <c r="J6" s="197">
        <v>2000</v>
      </c>
      <c r="K6" s="198">
        <v>7</v>
      </c>
      <c r="M6" s="17"/>
      <c r="N6" s="21"/>
      <c r="Q6" s="22"/>
      <c r="R6" s="23">
        <f>+R4</f>
        <v>50000</v>
      </c>
      <c r="U6" s="123" t="s">
        <v>5</v>
      </c>
      <c r="V6" s="125"/>
      <c r="W6" s="126"/>
      <c r="X6" s="127">
        <v>77000</v>
      </c>
      <c r="Y6" s="127">
        <f>+J10</f>
        <v>35665</v>
      </c>
      <c r="Z6" s="150">
        <f>+X6-Y6</f>
        <v>41335</v>
      </c>
      <c r="AA6" s="127"/>
      <c r="AD6" s="18" t="s">
        <v>23</v>
      </c>
      <c r="AE6" s="24">
        <f>+AE7+AE8+AE9+AE10+AE11</f>
        <v>84335</v>
      </c>
      <c r="AG6" s="7" t="s">
        <v>24</v>
      </c>
      <c r="AH6" s="19">
        <f>+SUM(AH7:AH11)</f>
        <v>9852.2465517241399</v>
      </c>
      <c r="AK6" s="13"/>
      <c r="AM6" s="14"/>
    </row>
    <row r="7" spans="1:39" ht="15" thickBot="1" x14ac:dyDescent="0.4">
      <c r="B7" t="s">
        <v>25</v>
      </c>
      <c r="H7" s="4"/>
      <c r="I7" s="20"/>
      <c r="J7" s="202">
        <f>+G14</f>
        <v>10000.000000000002</v>
      </c>
      <c r="K7" s="78">
        <v>8</v>
      </c>
      <c r="M7" s="26"/>
      <c r="N7" s="27"/>
      <c r="Q7" s="22"/>
      <c r="U7" s="123" t="s">
        <v>26</v>
      </c>
      <c r="V7" s="128"/>
      <c r="W7" s="123"/>
      <c r="X7" s="128">
        <v>70000</v>
      </c>
      <c r="Y7" s="129">
        <f>+J17</f>
        <v>27000</v>
      </c>
      <c r="Z7" s="128">
        <f>+X7-Y7</f>
        <v>43000</v>
      </c>
      <c r="AA7" s="130"/>
      <c r="AD7" s="13" t="s">
        <v>5</v>
      </c>
      <c r="AE7" s="25">
        <f>+Z6</f>
        <v>41335</v>
      </c>
      <c r="AG7" t="s">
        <v>27</v>
      </c>
      <c r="AH7" s="28">
        <v>0</v>
      </c>
      <c r="AK7" s="18" t="s">
        <v>28</v>
      </c>
      <c r="AL7" s="7">
        <v>0</v>
      </c>
      <c r="AM7" s="29"/>
    </row>
    <row r="8" spans="1:39" x14ac:dyDescent="0.35">
      <c r="A8" s="180" t="s">
        <v>29</v>
      </c>
      <c r="B8" s="181" t="s">
        <v>30</v>
      </c>
      <c r="I8" s="22"/>
      <c r="J8" s="209">
        <f>+C18</f>
        <v>17265</v>
      </c>
      <c r="K8" s="78">
        <v>9</v>
      </c>
      <c r="M8" s="30">
        <f>+M7-N7</f>
        <v>0</v>
      </c>
      <c r="N8" s="31"/>
      <c r="Q8" s="22"/>
      <c r="U8" s="123" t="s">
        <v>31</v>
      </c>
      <c r="V8" s="128"/>
      <c r="W8" s="123"/>
      <c r="X8" s="123">
        <v>0</v>
      </c>
      <c r="Y8" s="128">
        <v>0</v>
      </c>
      <c r="Z8" s="128">
        <v>0</v>
      </c>
      <c r="AA8" s="130"/>
      <c r="AD8" s="13" t="s">
        <v>26</v>
      </c>
      <c r="AE8" s="25">
        <f>+Z7</f>
        <v>43000</v>
      </c>
      <c r="AG8" t="s">
        <v>73</v>
      </c>
      <c r="AH8" s="28">
        <f>+AA20</f>
        <v>2300</v>
      </c>
      <c r="AK8" s="13"/>
      <c r="AM8" s="14"/>
    </row>
    <row r="9" spans="1:39" ht="15" thickBot="1" x14ac:dyDescent="0.4">
      <c r="A9" s="180" t="s">
        <v>33</v>
      </c>
      <c r="B9" s="181" t="s">
        <v>34</v>
      </c>
      <c r="I9" s="32"/>
      <c r="J9" s="33"/>
      <c r="K9" s="78"/>
      <c r="N9" s="31"/>
      <c r="R9" s="3" t="s">
        <v>2</v>
      </c>
      <c r="U9" s="123" t="s">
        <v>6</v>
      </c>
      <c r="V9" s="128"/>
      <c r="W9" s="123"/>
      <c r="X9" s="123">
        <v>0</v>
      </c>
      <c r="Y9" s="130">
        <v>0</v>
      </c>
      <c r="Z9" s="128"/>
      <c r="AA9" s="130"/>
      <c r="AD9" s="13" t="s">
        <v>31</v>
      </c>
      <c r="AE9" s="25">
        <v>0</v>
      </c>
      <c r="AG9" t="s">
        <v>35</v>
      </c>
      <c r="AH9" s="28">
        <f>+AA19</f>
        <v>435</v>
      </c>
      <c r="AK9" s="18" t="s">
        <v>36</v>
      </c>
      <c r="AL9" s="7"/>
      <c r="AM9" s="29"/>
    </row>
    <row r="10" spans="1:39" ht="15" thickBot="1" x14ac:dyDescent="0.4">
      <c r="I10" s="34">
        <f>SUM(I4:I9)</f>
        <v>77000</v>
      </c>
      <c r="J10" s="34">
        <f>SUM(J5:J9)</f>
        <v>35665</v>
      </c>
      <c r="K10" s="78"/>
      <c r="Q10" s="157" t="s">
        <v>37</v>
      </c>
      <c r="R10" s="157"/>
      <c r="U10" s="123" t="s">
        <v>38</v>
      </c>
      <c r="V10" s="128"/>
      <c r="W10" s="123"/>
      <c r="X10" s="131">
        <v>0</v>
      </c>
      <c r="Y10" s="130">
        <v>0</v>
      </c>
      <c r="Z10" s="128">
        <v>0</v>
      </c>
      <c r="AA10" s="130"/>
      <c r="AD10" s="13" t="s">
        <v>39</v>
      </c>
      <c r="AE10" s="25">
        <v>0</v>
      </c>
      <c r="AG10" t="s">
        <v>68</v>
      </c>
      <c r="AH10" s="28">
        <f>+AA21</f>
        <v>1186.21</v>
      </c>
      <c r="AK10" s="13" t="s">
        <v>40</v>
      </c>
      <c r="AL10" s="15">
        <f>+Z26</f>
        <v>15862.07</v>
      </c>
      <c r="AM10" s="35"/>
    </row>
    <row r="11" spans="1:39" ht="19" thickTop="1" x14ac:dyDescent="0.45">
      <c r="A11" t="s">
        <v>41</v>
      </c>
      <c r="E11" t="s">
        <v>89</v>
      </c>
      <c r="F11" t="s">
        <v>90</v>
      </c>
      <c r="G11" t="s">
        <v>91</v>
      </c>
      <c r="I11" s="36">
        <f>+I10-J10</f>
        <v>41335</v>
      </c>
      <c r="J11" s="25"/>
      <c r="K11" s="78"/>
      <c r="M11" s="2" t="s">
        <v>1</v>
      </c>
      <c r="R11" s="172">
        <v>43103.45</v>
      </c>
      <c r="S11" s="121">
        <v>1</v>
      </c>
      <c r="T11" s="25"/>
      <c r="U11" s="123" t="s">
        <v>85</v>
      </c>
      <c r="V11" s="123"/>
      <c r="W11" s="123"/>
      <c r="X11" s="132">
        <f>+M71</f>
        <v>2537.9310344827591</v>
      </c>
      <c r="Y11" s="128">
        <f>+N71</f>
        <v>2537.83</v>
      </c>
      <c r="Z11" s="123"/>
      <c r="AA11" s="123"/>
      <c r="AD11" s="13" t="s">
        <v>38</v>
      </c>
      <c r="AE11" s="25">
        <v>0</v>
      </c>
      <c r="AG11" t="s">
        <v>70</v>
      </c>
      <c r="AH11" s="25">
        <f>+AA22</f>
        <v>5931.0365517241389</v>
      </c>
      <c r="AK11" s="13" t="s">
        <v>44</v>
      </c>
      <c r="AL11" s="15">
        <f>+Z27</f>
        <v>20000</v>
      </c>
      <c r="AM11" s="35"/>
    </row>
    <row r="12" spans="1:39" ht="15" thickBot="1" x14ac:dyDescent="0.4">
      <c r="A12" s="106" t="s">
        <v>45</v>
      </c>
      <c r="B12" t="s">
        <v>46</v>
      </c>
      <c r="C12" s="8">
        <v>6400</v>
      </c>
      <c r="D12" s="8"/>
      <c r="E12" s="8">
        <f>+C12/1.16</f>
        <v>5517.2413793103451</v>
      </c>
      <c r="F12" s="8">
        <f>+E12*0.16</f>
        <v>882.75862068965523</v>
      </c>
      <c r="G12" s="8">
        <f>+E12+F12</f>
        <v>6400</v>
      </c>
      <c r="I12" s="112" t="s">
        <v>1</v>
      </c>
      <c r="J12" s="25"/>
      <c r="K12" s="78"/>
      <c r="M12" s="154" t="s">
        <v>47</v>
      </c>
      <c r="N12" s="154"/>
      <c r="R12" s="176">
        <f>+E4</f>
        <v>15517.241379310346</v>
      </c>
      <c r="S12" s="121">
        <v>2</v>
      </c>
      <c r="T12" s="25"/>
      <c r="U12" s="123" t="s">
        <v>66</v>
      </c>
      <c r="V12" s="123"/>
      <c r="W12" s="123"/>
      <c r="X12" s="132">
        <f>+Q71</f>
        <v>2537.9303448275864</v>
      </c>
      <c r="Y12" s="128">
        <f>+R71</f>
        <v>2537.9299999999998</v>
      </c>
      <c r="Z12" s="123"/>
      <c r="AA12" s="123"/>
      <c r="AD12" s="13"/>
      <c r="AK12" s="13"/>
      <c r="AM12" s="14"/>
    </row>
    <row r="13" spans="1:39" ht="15" thickBot="1" x14ac:dyDescent="0.4">
      <c r="A13" s="107" t="s">
        <v>48</v>
      </c>
      <c r="B13" t="s">
        <v>49</v>
      </c>
      <c r="C13" s="8">
        <v>2000</v>
      </c>
      <c r="D13" s="8"/>
      <c r="E13" s="8">
        <f t="shared" ref="E13:E14" si="1">+C13/1.16</f>
        <v>1724.1379310344828</v>
      </c>
      <c r="F13" s="8">
        <f t="shared" ref="F13:F14" si="2">+E13*0.16</f>
        <v>275.86206896551727</v>
      </c>
      <c r="G13" s="8">
        <f t="shared" ref="G13:G14" si="3">+E13+F13</f>
        <v>2000</v>
      </c>
      <c r="I13" s="157" t="s">
        <v>26</v>
      </c>
      <c r="J13" s="157"/>
      <c r="K13" s="68"/>
      <c r="M13" s="39"/>
      <c r="N13" s="40"/>
      <c r="Q13" s="17"/>
      <c r="R13" s="178">
        <f>+E5</f>
        <v>1724.1379310344828</v>
      </c>
      <c r="S13" s="121">
        <v>3</v>
      </c>
      <c r="T13" s="25"/>
      <c r="U13" s="123"/>
      <c r="V13" s="123"/>
      <c r="W13" s="123"/>
      <c r="X13" s="123"/>
      <c r="Y13" s="123"/>
      <c r="Z13" s="123"/>
      <c r="AA13" s="123"/>
      <c r="AD13" s="18" t="s">
        <v>42</v>
      </c>
      <c r="AE13" s="24"/>
      <c r="AK13" s="148" t="s">
        <v>79</v>
      </c>
      <c r="AL13" s="149">
        <f>+AL5-AL10-AL11</f>
        <v>24482.760000000002</v>
      </c>
      <c r="AM13" s="43"/>
    </row>
    <row r="14" spans="1:39" ht="15.5" thickTop="1" thickBot="1" x14ac:dyDescent="0.4">
      <c r="A14" s="108" t="s">
        <v>51</v>
      </c>
      <c r="B14" t="s">
        <v>52</v>
      </c>
      <c r="C14" s="15">
        <v>10000</v>
      </c>
      <c r="D14" s="15"/>
      <c r="E14" s="8">
        <f t="shared" si="1"/>
        <v>8620.6896551724149</v>
      </c>
      <c r="F14" s="8">
        <f t="shared" si="2"/>
        <v>1379.3103448275865</v>
      </c>
      <c r="G14" s="8">
        <f t="shared" si="3"/>
        <v>10000.000000000002</v>
      </c>
      <c r="H14" s="121">
        <v>1</v>
      </c>
      <c r="I14" s="171">
        <v>50000</v>
      </c>
      <c r="J14" s="184">
        <v>25000</v>
      </c>
      <c r="K14" s="185">
        <v>4</v>
      </c>
      <c r="M14" s="26"/>
      <c r="N14" s="45"/>
      <c r="R14" s="82"/>
      <c r="U14" s="123" t="s">
        <v>42</v>
      </c>
      <c r="V14" s="128"/>
      <c r="W14" s="123"/>
      <c r="X14" s="130">
        <v>0</v>
      </c>
      <c r="Y14" s="130">
        <v>0</v>
      </c>
      <c r="Z14" s="128">
        <v>0</v>
      </c>
      <c r="AA14" s="130"/>
      <c r="AD14" s="13" t="s">
        <v>54</v>
      </c>
      <c r="AE14" s="25"/>
      <c r="AG14" t="s">
        <v>43</v>
      </c>
      <c r="AH14" s="28">
        <f>+AH15+AH16</f>
        <v>74482.760000000009</v>
      </c>
    </row>
    <row r="15" spans="1:39" ht="18.5" x14ac:dyDescent="0.45">
      <c r="A15" s="205" t="s">
        <v>55</v>
      </c>
      <c r="B15" t="s">
        <v>56</v>
      </c>
      <c r="C15">
        <v>20000</v>
      </c>
      <c r="H15" s="121">
        <v>2</v>
      </c>
      <c r="I15" s="175">
        <v>18000</v>
      </c>
      <c r="J15" s="183">
        <v>2000</v>
      </c>
      <c r="K15" s="185">
        <v>5</v>
      </c>
      <c r="M15" s="46"/>
      <c r="N15" s="47"/>
      <c r="R15" s="83">
        <f>+SUM(R11:R13)</f>
        <v>60344.82931034483</v>
      </c>
      <c r="U15" s="123" t="s">
        <v>27</v>
      </c>
      <c r="V15" s="128"/>
      <c r="W15" s="123"/>
      <c r="X15" s="130">
        <v>0</v>
      </c>
      <c r="Y15" s="130">
        <v>0</v>
      </c>
      <c r="Z15" s="128"/>
      <c r="AA15" s="130"/>
      <c r="AD15" s="13"/>
      <c r="AG15" t="s">
        <v>7</v>
      </c>
      <c r="AH15" s="28">
        <f>+AA23</f>
        <v>50000</v>
      </c>
      <c r="AK15" s="156"/>
      <c r="AL15" s="156"/>
    </row>
    <row r="16" spans="1:39" ht="23.5" x14ac:dyDescent="0.35">
      <c r="A16" s="4"/>
      <c r="B16" t="s">
        <v>57</v>
      </c>
      <c r="C16">
        <v>2300</v>
      </c>
      <c r="H16" s="121">
        <v>3</v>
      </c>
      <c r="I16" s="177">
        <v>2000</v>
      </c>
      <c r="J16" s="80"/>
      <c r="N16" s="31"/>
      <c r="R16" s="31"/>
      <c r="U16" s="123" t="s">
        <v>32</v>
      </c>
      <c r="V16" s="128"/>
      <c r="W16" s="123"/>
      <c r="X16" s="128">
        <v>18400</v>
      </c>
      <c r="Y16" s="133">
        <v>18400</v>
      </c>
      <c r="Z16" s="123"/>
      <c r="AA16" s="130"/>
      <c r="AD16" s="13" t="s">
        <v>59</v>
      </c>
      <c r="AG16" s="216" t="s">
        <v>50</v>
      </c>
      <c r="AH16" s="217">
        <f>+AL13</f>
        <v>24482.760000000002</v>
      </c>
      <c r="AK16" s="48"/>
      <c r="AL16" s="49"/>
    </row>
    <row r="17" spans="1:38" ht="23.5" x14ac:dyDescent="0.35">
      <c r="A17" s="4"/>
      <c r="B17" t="s">
        <v>35</v>
      </c>
      <c r="C17">
        <v>435</v>
      </c>
      <c r="I17" s="81">
        <f>SUM(I14:I16)</f>
        <v>70000</v>
      </c>
      <c r="J17" s="5">
        <f>SUM(J14:J16)</f>
        <v>27000</v>
      </c>
      <c r="U17" s="123" t="s">
        <v>53</v>
      </c>
      <c r="V17" s="123"/>
      <c r="W17" s="123"/>
      <c r="X17" s="128">
        <v>17265</v>
      </c>
      <c r="Y17" s="133">
        <v>17265</v>
      </c>
      <c r="Z17" s="123"/>
      <c r="AA17" s="123"/>
      <c r="AD17" s="13"/>
      <c r="AE17">
        <v>0</v>
      </c>
      <c r="AH17" s="14"/>
      <c r="AK17" s="50"/>
      <c r="AL17" s="51"/>
    </row>
    <row r="18" spans="1:38" ht="23.5" x14ac:dyDescent="0.35">
      <c r="C18">
        <f>+C15-C16-C17</f>
        <v>17265</v>
      </c>
      <c r="I18" s="84">
        <f>+I17-J17</f>
        <v>43000</v>
      </c>
      <c r="Q18" s="52"/>
      <c r="R18" s="77" t="s">
        <v>2</v>
      </c>
      <c r="U18" s="123" t="s">
        <v>65</v>
      </c>
      <c r="V18" s="123"/>
      <c r="W18" s="123"/>
      <c r="X18" s="134">
        <f>+Q64</f>
        <v>3724.14</v>
      </c>
      <c r="Y18" s="128">
        <f>+R64</f>
        <v>3724.1358620689662</v>
      </c>
      <c r="Z18" s="123"/>
      <c r="AA18" s="123"/>
      <c r="AD18" s="13" t="s">
        <v>60</v>
      </c>
      <c r="AE18" s="53">
        <f>+AE13+AE6</f>
        <v>84335</v>
      </c>
      <c r="AG18" t="s">
        <v>61</v>
      </c>
      <c r="AH18" s="28">
        <f>+AH14+AH6</f>
        <v>84335.006551724146</v>
      </c>
      <c r="AK18" s="50"/>
      <c r="AL18" s="51"/>
    </row>
    <row r="19" spans="1:38" ht="23" thickBot="1" x14ac:dyDescent="0.4">
      <c r="I19" s="2" t="s">
        <v>1</v>
      </c>
      <c r="K19" s="78"/>
      <c r="N19" s="3" t="s">
        <v>2</v>
      </c>
      <c r="P19" s="7"/>
      <c r="Q19" s="157" t="s">
        <v>53</v>
      </c>
      <c r="R19" s="157"/>
      <c r="U19" s="123" t="s">
        <v>35</v>
      </c>
      <c r="V19" s="128"/>
      <c r="W19" s="123"/>
      <c r="X19" s="123"/>
      <c r="Y19" s="128">
        <v>435</v>
      </c>
      <c r="Z19" s="123"/>
      <c r="AA19" s="130">
        <f>+Y19</f>
        <v>435</v>
      </c>
      <c r="AD19" s="13"/>
      <c r="AH19" s="14"/>
      <c r="AK19" s="50"/>
      <c r="AL19" s="54"/>
    </row>
    <row r="20" spans="1:38" ht="24.5" thickTop="1" thickBot="1" x14ac:dyDescent="0.4">
      <c r="A20" t="s">
        <v>93</v>
      </c>
      <c r="B20" s="25">
        <f>+R64</f>
        <v>3724.1358620689662</v>
      </c>
      <c r="H20" s="7"/>
      <c r="I20" s="152" t="s">
        <v>62</v>
      </c>
      <c r="J20" s="152"/>
      <c r="K20" s="78"/>
      <c r="L20" s="7"/>
      <c r="M20" s="152" t="s">
        <v>32</v>
      </c>
      <c r="N20" s="152"/>
      <c r="O20" s="7"/>
      <c r="P20">
        <v>9</v>
      </c>
      <c r="Q20" s="210">
        <v>17265</v>
      </c>
      <c r="R20" s="208">
        <f>+C18</f>
        <v>17265</v>
      </c>
      <c r="S20">
        <v>9</v>
      </c>
      <c r="U20" s="123" t="s">
        <v>73</v>
      </c>
      <c r="V20" s="123"/>
      <c r="W20" s="123"/>
      <c r="X20" s="123"/>
      <c r="Y20" s="128">
        <v>2300</v>
      </c>
      <c r="Z20" s="123"/>
      <c r="AA20" s="128">
        <f>+Y20</f>
        <v>2300</v>
      </c>
      <c r="AD20" s="55"/>
      <c r="AE20" s="33"/>
      <c r="AF20" s="42"/>
      <c r="AG20" s="42"/>
      <c r="AH20" s="103">
        <f>+AE18-AH18</f>
        <v>-6.5517241455381736E-3</v>
      </c>
      <c r="AK20" s="50"/>
      <c r="AL20" s="56"/>
    </row>
    <row r="21" spans="1:38" ht="22.5" x14ac:dyDescent="0.35">
      <c r="A21" t="s">
        <v>94</v>
      </c>
      <c r="B21" s="5">
        <f>+Q71</f>
        <v>2537.9303448275864</v>
      </c>
      <c r="I21" s="39"/>
      <c r="J21" s="57"/>
      <c r="K21" s="78"/>
      <c r="L21" s="58">
        <v>6</v>
      </c>
      <c r="M21" s="193">
        <v>6400</v>
      </c>
      <c r="N21" s="85">
        <v>6400</v>
      </c>
      <c r="O21" s="60">
        <v>6</v>
      </c>
      <c r="Q21" s="17"/>
      <c r="R21" s="38"/>
      <c r="U21" s="123" t="s">
        <v>68</v>
      </c>
      <c r="V21" s="123"/>
      <c r="W21" s="123"/>
      <c r="X21" s="128">
        <f>+I61</f>
        <v>2537.9299999999998</v>
      </c>
      <c r="Y21" s="128">
        <f>+J61</f>
        <v>3724.14</v>
      </c>
      <c r="Z21" s="123"/>
      <c r="AA21" s="128">
        <f>+Y21-X21</f>
        <v>1186.21</v>
      </c>
      <c r="AK21" s="50"/>
      <c r="AL21" s="54"/>
    </row>
    <row r="22" spans="1:38" ht="24" thickBot="1" x14ac:dyDescent="0.5">
      <c r="A22" t="s">
        <v>95</v>
      </c>
      <c r="B22" s="211">
        <f>+B20-B21</f>
        <v>1186.2055172413798</v>
      </c>
      <c r="I22" s="61"/>
      <c r="J22" s="26"/>
      <c r="K22" s="78"/>
      <c r="L22" s="58">
        <v>7</v>
      </c>
      <c r="M22" s="199">
        <v>2000</v>
      </c>
      <c r="N22" s="196">
        <f>+G13</f>
        <v>2000</v>
      </c>
      <c r="O22" s="60">
        <v>7</v>
      </c>
      <c r="R22" s="62">
        <v>0</v>
      </c>
      <c r="U22" s="123" t="s">
        <v>78</v>
      </c>
      <c r="V22" s="123"/>
      <c r="W22" s="123"/>
      <c r="X22" s="134">
        <f>+M64</f>
        <v>3724.1358620689662</v>
      </c>
      <c r="Y22" s="128">
        <f>+N64</f>
        <v>9655.1724137931051</v>
      </c>
      <c r="Z22" s="123"/>
      <c r="AA22" s="130">
        <f>+Y22-X22</f>
        <v>5931.0365517241389</v>
      </c>
      <c r="AK22" s="48"/>
      <c r="AL22" s="49"/>
    </row>
    <row r="23" spans="1:38" ht="24" thickBot="1" x14ac:dyDescent="0.6">
      <c r="I23" s="34"/>
      <c r="J23" s="34"/>
      <c r="K23" s="78"/>
      <c r="L23" s="7">
        <v>8</v>
      </c>
      <c r="M23" s="203">
        <v>10000</v>
      </c>
      <c r="N23" s="202">
        <f>+G14</f>
        <v>10000.000000000002</v>
      </c>
      <c r="O23">
        <v>8</v>
      </c>
      <c r="R23" s="31"/>
      <c r="U23" s="123" t="s">
        <v>58</v>
      </c>
      <c r="V23" s="128"/>
      <c r="W23" s="123"/>
      <c r="X23" s="123"/>
      <c r="Y23" s="133">
        <v>50000</v>
      </c>
      <c r="Z23" s="123"/>
      <c r="AA23" s="130">
        <v>50000</v>
      </c>
      <c r="AD23" s="158"/>
      <c r="AE23" s="159"/>
      <c r="AF23" s="159"/>
      <c r="AG23" s="159"/>
      <c r="AH23" s="160"/>
      <c r="AK23" s="63"/>
      <c r="AL23" s="51"/>
    </row>
    <row r="24" spans="1:38" ht="19" thickBot="1" x14ac:dyDescent="0.5">
      <c r="I24" s="36">
        <f>+I23-J23</f>
        <v>0</v>
      </c>
      <c r="K24" s="78"/>
      <c r="L24" s="7"/>
      <c r="M24" s="64">
        <f>SUM(M21:M23)</f>
        <v>18400</v>
      </c>
      <c r="N24" s="64">
        <f>SUM(N21:N23)</f>
        <v>18400</v>
      </c>
      <c r="O24" s="44"/>
      <c r="R24" s="31"/>
      <c r="U24" s="143" t="s">
        <v>37</v>
      </c>
      <c r="V24" s="144"/>
      <c r="W24" s="143"/>
      <c r="X24" s="143">
        <v>0</v>
      </c>
      <c r="Y24" s="144">
        <v>60344.83</v>
      </c>
      <c r="Z24" s="143"/>
      <c r="AA24" s="145">
        <f>+Y24</f>
        <v>60344.83</v>
      </c>
      <c r="AD24" s="13"/>
      <c r="AH24" s="14"/>
    </row>
    <row r="25" spans="1:38" ht="15" thickBot="1" x14ac:dyDescent="0.4">
      <c r="I25" s="37"/>
      <c r="J25" s="25"/>
      <c r="K25" s="78"/>
      <c r="M25" s="34">
        <v>0</v>
      </c>
      <c r="N25" s="65">
        <v>0</v>
      </c>
      <c r="R25" s="31"/>
      <c r="U25" s="143" t="s">
        <v>28</v>
      </c>
      <c r="V25" s="144"/>
      <c r="W25" s="143"/>
      <c r="X25" s="146"/>
      <c r="Y25" s="143"/>
      <c r="Z25" s="146"/>
      <c r="AA25" s="145"/>
      <c r="AD25" s="13"/>
      <c r="AF25" s="25"/>
      <c r="AH25" s="14"/>
    </row>
    <row r="26" spans="1:38" ht="18.5" x14ac:dyDescent="0.45">
      <c r="N26" s="46">
        <v>0</v>
      </c>
      <c r="U26" s="143" t="s">
        <v>41</v>
      </c>
      <c r="V26" s="144"/>
      <c r="W26" s="143"/>
      <c r="X26" s="147">
        <v>15862.07</v>
      </c>
      <c r="Y26" s="143"/>
      <c r="Z26" s="146">
        <f>+X26</f>
        <v>15862.07</v>
      </c>
      <c r="AA26" s="145"/>
      <c r="AB26" s="25">
        <f>+Z29-AA30</f>
        <v>-6.5517241309862584E-3</v>
      </c>
      <c r="AD26" s="18"/>
      <c r="AE26" s="24"/>
      <c r="AF26" s="25"/>
      <c r="AG26" s="7"/>
      <c r="AH26" s="19"/>
    </row>
    <row r="27" spans="1:38" ht="18.5" x14ac:dyDescent="0.45">
      <c r="N27" s="66"/>
      <c r="U27" s="143" t="s">
        <v>44</v>
      </c>
      <c r="V27" s="144"/>
      <c r="W27" s="143"/>
      <c r="X27" s="144">
        <v>20000</v>
      </c>
      <c r="Y27" s="143"/>
      <c r="Z27" s="146">
        <v>20000</v>
      </c>
      <c r="AA27" s="145"/>
      <c r="AD27" s="13"/>
      <c r="AE27" s="25"/>
      <c r="AF27" s="25"/>
      <c r="AH27" s="28"/>
    </row>
    <row r="28" spans="1:38" ht="15.5" x14ac:dyDescent="0.35">
      <c r="I28" s="2" t="s">
        <v>1</v>
      </c>
      <c r="N28" s="67" t="s">
        <v>2</v>
      </c>
      <c r="Q28" s="52" t="s">
        <v>1</v>
      </c>
      <c r="U28" s="123"/>
      <c r="V28" s="135"/>
      <c r="W28" s="136"/>
      <c r="X28" s="135">
        <f>SUM(X6:X27)</f>
        <v>233589.13724137933</v>
      </c>
      <c r="Y28" s="135">
        <f>SUM(Y6:Y27)</f>
        <v>233589.03827586205</v>
      </c>
      <c r="Z28" s="136"/>
      <c r="AA28" s="137"/>
      <c r="AE28" s="13"/>
      <c r="AF28" s="5"/>
      <c r="AH28" s="28"/>
    </row>
    <row r="29" spans="1:38" ht="16" thickBot="1" x14ac:dyDescent="0.4">
      <c r="I29" s="152" t="s">
        <v>42</v>
      </c>
      <c r="J29" s="152"/>
      <c r="M29" s="152" t="s">
        <v>73</v>
      </c>
      <c r="N29" s="152"/>
      <c r="O29" s="7"/>
      <c r="Q29" s="154" t="s">
        <v>63</v>
      </c>
      <c r="R29" s="154"/>
      <c r="U29" s="123"/>
      <c r="V29" s="138">
        <f>+SUM(V6:V27)</f>
        <v>0</v>
      </c>
      <c r="W29" s="138">
        <f>+SUM(W6:W27)</f>
        <v>0</v>
      </c>
      <c r="X29" s="136"/>
      <c r="Y29" s="136"/>
      <c r="Z29" s="135">
        <f>SUM(Z6:Z28)</f>
        <v>120197.07</v>
      </c>
      <c r="AA29" s="136"/>
      <c r="AD29" s="13"/>
      <c r="AE29" s="25"/>
      <c r="AF29" s="25"/>
      <c r="AH29" s="28"/>
    </row>
    <row r="30" spans="1:38" ht="15.5" x14ac:dyDescent="0.35">
      <c r="I30" s="39"/>
      <c r="J30" s="40"/>
      <c r="M30" s="59"/>
      <c r="N30" s="207">
        <f>+C16</f>
        <v>2300</v>
      </c>
      <c r="O30" s="68"/>
      <c r="P30" s="4">
        <v>6</v>
      </c>
      <c r="Q30" s="86">
        <f>+E12</f>
        <v>5517.2413793103451</v>
      </c>
      <c r="R30" s="10"/>
      <c r="U30" s="139"/>
      <c r="V30" s="140"/>
      <c r="W30" s="141">
        <v>0</v>
      </c>
      <c r="X30" s="140"/>
      <c r="Y30" s="140"/>
      <c r="Z30" s="140"/>
      <c r="AA30" s="142">
        <f>SUM(AA6:AA28)</f>
        <v>120197.07655172414</v>
      </c>
      <c r="AD30" s="13"/>
      <c r="AE30" s="25"/>
      <c r="AF30" s="25"/>
      <c r="AH30" s="28"/>
    </row>
    <row r="31" spans="1:38" x14ac:dyDescent="0.35">
      <c r="I31" s="20"/>
      <c r="J31" s="10"/>
      <c r="M31" s="20"/>
      <c r="N31" s="10"/>
      <c r="O31" s="60"/>
      <c r="P31" s="194">
        <v>7</v>
      </c>
      <c r="Q31" s="195">
        <f>+E13</f>
        <v>1724.1379310344828</v>
      </c>
      <c r="R31" s="10"/>
      <c r="AD31" s="13"/>
      <c r="AE31" s="25"/>
      <c r="AH31" s="25"/>
    </row>
    <row r="32" spans="1:38" x14ac:dyDescent="0.35">
      <c r="I32" s="69"/>
      <c r="J32" s="21"/>
      <c r="M32" s="69"/>
      <c r="N32" s="21"/>
      <c r="O32" s="60"/>
      <c r="P32" s="108">
        <v>8</v>
      </c>
      <c r="Q32" s="201">
        <f>+E14</f>
        <v>8620.6896551724149</v>
      </c>
      <c r="R32" s="17"/>
      <c r="AD32" s="18"/>
      <c r="AE32" s="7"/>
      <c r="AF32" s="24"/>
    </row>
    <row r="33" spans="9:34" ht="19" thickBot="1" x14ac:dyDescent="0.5">
      <c r="I33" s="26"/>
      <c r="J33" s="45"/>
      <c r="M33" s="26"/>
      <c r="N33" s="70">
        <f>+N30</f>
        <v>2300</v>
      </c>
      <c r="Q33" s="87"/>
      <c r="R33" s="79">
        <v>0</v>
      </c>
      <c r="AD33" s="18"/>
      <c r="AE33" s="24"/>
    </row>
    <row r="34" spans="9:34" ht="18.5" x14ac:dyDescent="0.45">
      <c r="I34" s="71">
        <f>+I33-J33</f>
        <v>0</v>
      </c>
      <c r="J34" s="47"/>
      <c r="N34" s="47"/>
      <c r="Q34" s="89">
        <f>+SUM(Q30:Q32)</f>
        <v>15862.068965517243</v>
      </c>
      <c r="AD34" s="13"/>
      <c r="AE34" s="25"/>
      <c r="AH34" s="28"/>
    </row>
    <row r="35" spans="9:34" x14ac:dyDescent="0.35">
      <c r="I35" s="1"/>
      <c r="N35" s="31"/>
      <c r="Q35" s="52" t="s">
        <v>1</v>
      </c>
      <c r="R35" t="s">
        <v>63</v>
      </c>
      <c r="AD35" s="13"/>
      <c r="AH35" s="28"/>
    </row>
    <row r="36" spans="9:34" x14ac:dyDescent="0.35">
      <c r="I36" s="1"/>
      <c r="Q36" s="52"/>
      <c r="AD36" s="13"/>
      <c r="AH36" s="28"/>
    </row>
    <row r="37" spans="9:34" x14ac:dyDescent="0.35">
      <c r="I37" s="1"/>
      <c r="Q37" s="52"/>
      <c r="AD37" s="13"/>
      <c r="AH37" s="28"/>
    </row>
    <row r="38" spans="9:34" x14ac:dyDescent="0.35">
      <c r="I38" s="1"/>
      <c r="Q38" s="52"/>
      <c r="AD38" s="13"/>
      <c r="AH38" s="28"/>
    </row>
    <row r="39" spans="9:34" x14ac:dyDescent="0.35">
      <c r="I39" s="1"/>
      <c r="Q39" s="52"/>
      <c r="AD39" s="13"/>
      <c r="AH39" s="28"/>
    </row>
    <row r="40" spans="9:34" x14ac:dyDescent="0.35">
      <c r="I40" s="1"/>
      <c r="Q40" s="52"/>
      <c r="AD40" s="18"/>
      <c r="AE40" s="7"/>
      <c r="AF40" s="7"/>
      <c r="AH40" s="28"/>
    </row>
    <row r="41" spans="9:34" x14ac:dyDescent="0.35">
      <c r="I41" s="1"/>
      <c r="Q41" s="52"/>
      <c r="AD41" s="13"/>
      <c r="AH41" s="28"/>
    </row>
    <row r="42" spans="9:34" x14ac:dyDescent="0.35">
      <c r="I42" s="1"/>
      <c r="Q42" s="52" t="s">
        <v>92</v>
      </c>
      <c r="AD42" s="113"/>
      <c r="AE42" s="114"/>
      <c r="AF42" s="115"/>
      <c r="AH42" s="28"/>
    </row>
    <row r="43" spans="9:34" ht="15" thickBot="1" x14ac:dyDescent="0.4">
      <c r="I43" s="153"/>
      <c r="J43" s="153"/>
      <c r="N43" s="67" t="s">
        <v>2</v>
      </c>
      <c r="Q43" s="154" t="s">
        <v>64</v>
      </c>
      <c r="R43" s="154"/>
      <c r="AD43" s="13"/>
      <c r="AH43" s="41"/>
    </row>
    <row r="44" spans="9:34" ht="15" thickBot="1" x14ac:dyDescent="0.4">
      <c r="I44" s="72"/>
      <c r="J44" s="57"/>
      <c r="M44" s="152" t="s">
        <v>35</v>
      </c>
      <c r="N44" s="152"/>
      <c r="Q44" s="206">
        <f>+C15</f>
        <v>20000</v>
      </c>
      <c r="R44" s="40"/>
      <c r="AD44" s="13"/>
      <c r="AH44" s="14"/>
    </row>
    <row r="45" spans="9:34" x14ac:dyDescent="0.35">
      <c r="I45" s="72"/>
      <c r="J45" s="57"/>
      <c r="M45" s="116"/>
      <c r="N45" s="116"/>
      <c r="Q45" s="73"/>
      <c r="R45" s="40"/>
      <c r="AD45" s="13"/>
      <c r="AH45" s="14"/>
    </row>
    <row r="46" spans="9:34" x14ac:dyDescent="0.35">
      <c r="I46" s="72"/>
      <c r="J46" s="57"/>
      <c r="M46" s="116"/>
      <c r="N46" s="116"/>
      <c r="Q46" s="73"/>
      <c r="R46" s="40"/>
      <c r="AD46" s="13"/>
      <c r="AH46" s="14"/>
    </row>
    <row r="47" spans="9:34" ht="15" thickBot="1" x14ac:dyDescent="0.4">
      <c r="I47" s="72"/>
      <c r="J47" s="57"/>
      <c r="M47" s="116"/>
      <c r="N47" s="116"/>
      <c r="Q47" s="73"/>
      <c r="R47" s="40"/>
      <c r="AD47" s="13"/>
      <c r="AF47" s="5"/>
      <c r="AH47" s="14"/>
    </row>
    <row r="48" spans="9:34" x14ac:dyDescent="0.35">
      <c r="I48" s="25"/>
      <c r="J48" s="25"/>
      <c r="M48" s="39"/>
      <c r="N48" s="207">
        <f>+C17</f>
        <v>435</v>
      </c>
      <c r="O48" s="44"/>
      <c r="Q48" s="73"/>
      <c r="R48" s="10"/>
      <c r="AD48" s="18"/>
      <c r="AE48" s="117"/>
      <c r="AF48" s="118"/>
      <c r="AH48" s="28"/>
    </row>
    <row r="49" spans="9:34" x14ac:dyDescent="0.35">
      <c r="I49" s="25"/>
      <c r="J49" s="25"/>
      <c r="M49" s="73"/>
      <c r="N49" s="40"/>
      <c r="O49" s="44"/>
      <c r="Q49" s="72"/>
      <c r="R49" s="10"/>
      <c r="AD49" s="18"/>
      <c r="AE49" s="117"/>
      <c r="AF49" s="118"/>
      <c r="AH49" s="28"/>
    </row>
    <row r="50" spans="9:34" x14ac:dyDescent="0.35">
      <c r="I50" s="25"/>
      <c r="J50" s="25"/>
      <c r="M50" s="73"/>
      <c r="N50" s="40"/>
      <c r="O50" s="44"/>
      <c r="Q50" s="72"/>
      <c r="R50" s="10"/>
      <c r="AD50" s="18"/>
      <c r="AE50" s="117"/>
      <c r="AF50" s="118"/>
      <c r="AH50" s="28"/>
    </row>
    <row r="51" spans="9:34" x14ac:dyDescent="0.35">
      <c r="I51" s="25"/>
      <c r="J51" s="25"/>
      <c r="M51" s="73"/>
      <c r="N51" s="40"/>
      <c r="O51" s="44"/>
      <c r="Q51" s="72"/>
      <c r="R51" s="10"/>
      <c r="AD51" s="18"/>
      <c r="AE51" s="117"/>
      <c r="AF51" s="118"/>
      <c r="AH51" s="28"/>
    </row>
    <row r="52" spans="9:34" x14ac:dyDescent="0.35">
      <c r="I52" s="25"/>
      <c r="J52" s="25"/>
      <c r="M52" s="73"/>
      <c r="N52" s="40"/>
      <c r="O52" s="44"/>
      <c r="Q52" s="72"/>
      <c r="R52" s="10"/>
      <c r="AD52" s="18"/>
      <c r="AE52" s="117"/>
      <c r="AF52" s="118"/>
      <c r="AH52" s="28"/>
    </row>
    <row r="53" spans="9:34" ht="15.5" x14ac:dyDescent="0.35">
      <c r="I53" s="25"/>
      <c r="J53" s="25"/>
      <c r="M53" s="73"/>
      <c r="N53" s="40"/>
      <c r="O53" s="44"/>
      <c r="Q53" s="72"/>
      <c r="R53" s="10"/>
      <c r="AD53" s="119"/>
      <c r="AE53" s="120"/>
      <c r="AF53" s="151"/>
      <c r="AH53" s="28"/>
    </row>
    <row r="54" spans="9:34" x14ac:dyDescent="0.35">
      <c r="I54" s="25"/>
      <c r="J54" s="25"/>
      <c r="M54" s="73"/>
      <c r="N54" s="40"/>
      <c r="O54" s="44"/>
      <c r="Q54" s="72"/>
      <c r="R54" s="10"/>
      <c r="AD54" s="18"/>
      <c r="AE54" s="117"/>
      <c r="AF54" s="118"/>
      <c r="AH54" s="28"/>
    </row>
    <row r="55" spans="9:34" x14ac:dyDescent="0.35">
      <c r="I55" s="25"/>
      <c r="J55" s="25"/>
      <c r="M55" s="73"/>
      <c r="N55" s="40"/>
      <c r="O55" s="44"/>
      <c r="Q55" s="72"/>
      <c r="R55" s="10"/>
      <c r="AD55" s="18"/>
      <c r="AE55" s="117"/>
      <c r="AF55" s="118"/>
      <c r="AH55" s="28"/>
    </row>
    <row r="56" spans="9:34" x14ac:dyDescent="0.35">
      <c r="I56" s="25"/>
      <c r="J56" s="100" t="s">
        <v>2</v>
      </c>
      <c r="M56" s="20"/>
      <c r="N56" s="10"/>
      <c r="Q56" s="69"/>
      <c r="R56" s="21"/>
      <c r="AD56" s="13"/>
      <c r="AF56" s="25"/>
      <c r="AH56" s="14"/>
    </row>
    <row r="57" spans="9:34" ht="19" thickBot="1" x14ac:dyDescent="0.5">
      <c r="I57" s="155" t="s">
        <v>74</v>
      </c>
      <c r="J57" s="155"/>
      <c r="M57" s="74"/>
      <c r="N57" s="75">
        <f>SUM(N48:N56)</f>
        <v>435</v>
      </c>
      <c r="Q57" s="76">
        <f>SUM(Q44:Q56)</f>
        <v>20000</v>
      </c>
      <c r="R57" s="45"/>
      <c r="AD57" s="55"/>
      <c r="AE57" s="33"/>
      <c r="AF57" s="33"/>
      <c r="AG57" s="42"/>
      <c r="AH57" s="103"/>
    </row>
    <row r="58" spans="9:34" x14ac:dyDescent="0.35">
      <c r="I58" s="215">
        <v>2537.9299999999998</v>
      </c>
      <c r="J58" s="213">
        <v>3724.14</v>
      </c>
      <c r="R58" s="47"/>
      <c r="AF58" s="25"/>
    </row>
    <row r="59" spans="9:34" x14ac:dyDescent="0.35">
      <c r="I59" s="20"/>
      <c r="J59" s="10"/>
      <c r="N59" s="3" t="s">
        <v>2</v>
      </c>
      <c r="R59" s="101" t="s">
        <v>2</v>
      </c>
    </row>
    <row r="60" spans="9:34" ht="15" thickBot="1" x14ac:dyDescent="0.4">
      <c r="I60" s="69"/>
      <c r="J60" s="21"/>
      <c r="M60" s="152" t="s">
        <v>70</v>
      </c>
      <c r="N60" s="152"/>
      <c r="Q60" s="152" t="s">
        <v>67</v>
      </c>
      <c r="R60" s="152"/>
    </row>
    <row r="61" spans="9:34" ht="15" thickBot="1" x14ac:dyDescent="0.4">
      <c r="I61" s="97">
        <f>+I58</f>
        <v>2537.9299999999998</v>
      </c>
      <c r="J61" s="98">
        <f>+J58</f>
        <v>3724.14</v>
      </c>
      <c r="L61" s="181">
        <v>4</v>
      </c>
      <c r="M61" s="186">
        <f>+N61*0.5</f>
        <v>3448.275862068966</v>
      </c>
      <c r="N61" s="173">
        <f>+F3</f>
        <v>6896.5517241379321</v>
      </c>
      <c r="O61" s="121">
        <v>2</v>
      </c>
      <c r="Q61" s="39"/>
      <c r="R61" s="187">
        <f>+M61</f>
        <v>3448.275862068966</v>
      </c>
      <c r="S61" s="181">
        <v>4</v>
      </c>
    </row>
    <row r="62" spans="9:34" x14ac:dyDescent="0.35">
      <c r="J62" s="99">
        <f>+J61-I61</f>
        <v>1186.21</v>
      </c>
      <c r="L62" s="181">
        <v>5</v>
      </c>
      <c r="M62" s="189">
        <v>275.86</v>
      </c>
      <c r="N62" s="176">
        <f>+F4</f>
        <v>2482.7586206896553</v>
      </c>
      <c r="O62" s="121">
        <v>2</v>
      </c>
      <c r="Q62" s="20"/>
      <c r="R62" s="190">
        <v>275.86</v>
      </c>
      <c r="S62" s="181">
        <v>5</v>
      </c>
    </row>
    <row r="63" spans="9:34" x14ac:dyDescent="0.35">
      <c r="M63" s="9"/>
      <c r="N63" s="176">
        <f>+R13*0.16</f>
        <v>275.86206896551727</v>
      </c>
      <c r="O63" s="121">
        <v>3</v>
      </c>
      <c r="Q63" s="9"/>
      <c r="R63" s="10">
        <f>+V16*0.16</f>
        <v>0</v>
      </c>
    </row>
    <row r="64" spans="9:34" x14ac:dyDescent="0.35">
      <c r="M64" s="91">
        <f>SUM(M61:M63)</f>
        <v>3724.1358620689662</v>
      </c>
      <c r="N64" s="90">
        <f>SUM(N61:N63)</f>
        <v>9655.1724137931051</v>
      </c>
      <c r="Q64" s="212">
        <v>3724.14</v>
      </c>
      <c r="R64" s="95">
        <f>SUM(R61:R62)</f>
        <v>3724.1358620689662</v>
      </c>
    </row>
    <row r="65" spans="10:19" ht="18.5" x14ac:dyDescent="0.45">
      <c r="N65" s="88">
        <f>+N64-M64</f>
        <v>5931.0365517241389</v>
      </c>
      <c r="R65" s="96">
        <v>0</v>
      </c>
    </row>
    <row r="66" spans="10:19" x14ac:dyDescent="0.35">
      <c r="M66" s="52" t="s">
        <v>1</v>
      </c>
      <c r="Q66" s="52" t="s">
        <v>1</v>
      </c>
    </row>
    <row r="67" spans="10:19" ht="15" thickBot="1" x14ac:dyDescent="0.4">
      <c r="M67" s="152" t="s">
        <v>71</v>
      </c>
      <c r="N67" s="152"/>
      <c r="Q67" s="152" t="s">
        <v>72</v>
      </c>
      <c r="R67" s="152"/>
    </row>
    <row r="68" spans="10:19" x14ac:dyDescent="0.35">
      <c r="L68" s="4">
        <v>6</v>
      </c>
      <c r="M68" s="86">
        <f>+F12</f>
        <v>882.75862068965523</v>
      </c>
      <c r="N68" s="85">
        <v>882.76</v>
      </c>
      <c r="O68">
        <v>6</v>
      </c>
      <c r="P68" s="4">
        <v>6</v>
      </c>
      <c r="Q68" s="86">
        <v>882.76</v>
      </c>
      <c r="R68" s="10"/>
      <c r="S68" t="s">
        <v>75</v>
      </c>
    </row>
    <row r="69" spans="10:19" x14ac:dyDescent="0.35">
      <c r="J69" s="5"/>
      <c r="L69" s="194">
        <v>7</v>
      </c>
      <c r="M69" s="195">
        <f>+F13</f>
        <v>275.86206896551727</v>
      </c>
      <c r="N69" s="196">
        <v>275.86</v>
      </c>
      <c r="O69">
        <v>7</v>
      </c>
      <c r="P69" s="4">
        <v>7</v>
      </c>
      <c r="Q69" s="200">
        <v>275.86</v>
      </c>
      <c r="R69" s="10"/>
    </row>
    <row r="70" spans="10:19" x14ac:dyDescent="0.35">
      <c r="L70" s="4">
        <v>8</v>
      </c>
      <c r="M70" s="201">
        <f>+F14</f>
        <v>1379.3103448275865</v>
      </c>
      <c r="N70" s="204">
        <v>1379.21</v>
      </c>
      <c r="O70">
        <v>10</v>
      </c>
      <c r="P70" s="4">
        <v>10</v>
      </c>
      <c r="Q70" s="201">
        <f>+F14</f>
        <v>1379.3103448275865</v>
      </c>
      <c r="R70" s="17"/>
    </row>
    <row r="71" spans="10:19" x14ac:dyDescent="0.35">
      <c r="M71" s="93">
        <f>SUM(M68:M70)</f>
        <v>2537.9310344827591</v>
      </c>
      <c r="N71" s="94">
        <f>SUM(N68:N70)</f>
        <v>2537.83</v>
      </c>
      <c r="Q71" s="93">
        <f>SUM(Q68:Q70)</f>
        <v>2537.9303448275864</v>
      </c>
      <c r="R71" s="214">
        <v>2537.9299999999998</v>
      </c>
    </row>
    <row r="72" spans="10:19" ht="18.5" x14ac:dyDescent="0.45">
      <c r="M72" s="92">
        <v>0</v>
      </c>
      <c r="Q72" s="96">
        <v>0</v>
      </c>
    </row>
    <row r="75" spans="10:19" x14ac:dyDescent="0.35">
      <c r="M75" t="s">
        <v>76</v>
      </c>
      <c r="O75" s="102">
        <f>+I11+I18+Q34+Q57+M72+Q72</f>
        <v>120197.06896551725</v>
      </c>
    </row>
    <row r="76" spans="10:19" x14ac:dyDescent="0.35">
      <c r="M76" t="s">
        <v>77</v>
      </c>
      <c r="O76" s="102">
        <f>+R6+R15+N26+N33+N57+J62+N65</f>
        <v>120197.07586206897</v>
      </c>
    </row>
  </sheetData>
  <mergeCells count="28">
    <mergeCell ref="AD3:AH3"/>
    <mergeCell ref="AK3:AM3"/>
    <mergeCell ref="I13:J13"/>
    <mergeCell ref="I3:J3"/>
    <mergeCell ref="M3:N3"/>
    <mergeCell ref="Q3:R3"/>
    <mergeCell ref="U3:AA3"/>
    <mergeCell ref="V4:W4"/>
    <mergeCell ref="X4:Y4"/>
    <mergeCell ref="Z4:AA4"/>
    <mergeCell ref="Q10:R10"/>
    <mergeCell ref="M12:N12"/>
    <mergeCell ref="AK15:AL15"/>
    <mergeCell ref="Q19:R19"/>
    <mergeCell ref="I20:J20"/>
    <mergeCell ref="M20:N20"/>
    <mergeCell ref="I29:J29"/>
    <mergeCell ref="M29:N29"/>
    <mergeCell ref="Q29:R29"/>
    <mergeCell ref="AD23:AH23"/>
    <mergeCell ref="M67:N67"/>
    <mergeCell ref="Q67:R67"/>
    <mergeCell ref="I43:J43"/>
    <mergeCell ref="Q43:R43"/>
    <mergeCell ref="M44:N44"/>
    <mergeCell ref="I57:J57"/>
    <mergeCell ref="M60:N60"/>
    <mergeCell ref="Q60:R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Mariana Hernández</cp:lastModifiedBy>
  <dcterms:created xsi:type="dcterms:W3CDTF">2021-09-04T13:58:25Z</dcterms:created>
  <dcterms:modified xsi:type="dcterms:W3CDTF">2024-09-05T19:04:10Z</dcterms:modified>
</cp:coreProperties>
</file>