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Mariana\2023\COFIDE\"/>
    </mc:Choice>
  </mc:AlternateContent>
  <xr:revisionPtr revIDLastSave="0" documentId="8_{C36FE6E0-A89E-4C83-9EA1-AF521EE31D47}" xr6:coauthVersionLast="47" xr6:coauthVersionMax="47" xr10:uidLastSave="{00000000-0000-0000-0000-000000000000}"/>
  <bookViews>
    <workbookView xWindow="-110" yWindow="-110" windowWidth="19420" windowHeight="10300" xr2:uid="{4B8C80CE-093E-4D56-A699-0C05F5C7918E}"/>
  </bookViews>
  <sheets>
    <sheet name="Hoja1" sheetId="1" r:id="rId1"/>
    <sheet name="Hoja3" sheetId="3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9" i="1" l="1"/>
  <c r="O58" i="1"/>
  <c r="J45" i="1"/>
  <c r="N48" i="1"/>
  <c r="N47" i="1"/>
  <c r="M47" i="1"/>
  <c r="R47" i="1"/>
  <c r="Q34" i="1"/>
  <c r="N24" i="1"/>
  <c r="M24" i="1"/>
  <c r="R15" i="1"/>
  <c r="I18" i="1"/>
  <c r="J17" i="1"/>
  <c r="I17" i="1"/>
  <c r="R6" i="1"/>
  <c r="I11" i="1"/>
  <c r="J10" i="1"/>
  <c r="I10" i="1"/>
  <c r="J8" i="1"/>
  <c r="R20" i="1"/>
  <c r="N38" i="1"/>
  <c r="N40" i="1" s="1"/>
  <c r="N30" i="1"/>
  <c r="Q37" i="1"/>
  <c r="Q40" i="1" s="1"/>
  <c r="Q53" i="1"/>
  <c r="Q54" i="1" s="1"/>
  <c r="J7" i="1"/>
  <c r="M53" i="1"/>
  <c r="N23" i="1"/>
  <c r="Q32" i="1"/>
  <c r="N22" i="1"/>
  <c r="M52" i="1"/>
  <c r="Q31" i="1"/>
  <c r="M51" i="1"/>
  <c r="Q30" i="1"/>
  <c r="R44" i="1"/>
  <c r="M44" i="1"/>
  <c r="R13" i="1"/>
  <c r="N45" i="1"/>
  <c r="R12" i="1"/>
  <c r="N44" i="1"/>
  <c r="F4" i="1"/>
  <c r="F5" i="1"/>
  <c r="E5" i="1"/>
  <c r="E4" i="1"/>
  <c r="F3" i="1"/>
  <c r="E3" i="1"/>
  <c r="W25" i="1"/>
  <c r="V25" i="1"/>
  <c r="AE8" i="1"/>
  <c r="J44" i="1"/>
  <c r="N54" i="1"/>
  <c r="C18" i="1"/>
  <c r="E13" i="1"/>
  <c r="E14" i="1"/>
  <c r="E12" i="1"/>
  <c r="R46" i="1"/>
  <c r="N46" i="1"/>
  <c r="M73" i="2"/>
  <c r="I78" i="2"/>
  <c r="J78" i="2"/>
  <c r="J81" i="2" s="1"/>
  <c r="I69" i="2"/>
  <c r="M72" i="2"/>
  <c r="I79" i="2"/>
  <c r="I68" i="2"/>
  <c r="I72" i="2"/>
  <c r="G60" i="2"/>
  <c r="F60" i="2"/>
  <c r="F63" i="2" s="1"/>
  <c r="F53" i="2"/>
  <c r="F52" i="2" s="1"/>
  <c r="F31" i="2"/>
  <c r="G31" i="2"/>
  <c r="G34" i="2"/>
  <c r="N28" i="2"/>
  <c r="J28" i="2"/>
  <c r="J25" i="2"/>
  <c r="O24" i="2"/>
  <c r="C14" i="2"/>
  <c r="J5" i="2" s="1"/>
  <c r="N8" i="2"/>
  <c r="O4" i="2"/>
  <c r="K4" i="2"/>
  <c r="G14" i="2"/>
  <c r="F11" i="2"/>
  <c r="J8" i="2"/>
  <c r="C6" i="2"/>
  <c r="G4" i="2" s="1"/>
  <c r="I44" i="1"/>
  <c r="I34" i="1"/>
  <c r="N33" i="1"/>
  <c r="AH8" i="1" s="1"/>
  <c r="I24" i="1"/>
  <c r="AH15" i="1"/>
  <c r="AH7" i="1"/>
  <c r="AE11" i="1"/>
  <c r="M8" i="1"/>
  <c r="AM11" i="1" l="1"/>
  <c r="AH10" i="1"/>
  <c r="F14" i="1"/>
  <c r="F13" i="1"/>
  <c r="AE7" i="1"/>
  <c r="AE6" i="1" s="1"/>
  <c r="F12" i="1"/>
  <c r="AH9" i="1"/>
  <c r="AE10" i="1"/>
  <c r="F32" i="2"/>
  <c r="AE9" i="1"/>
  <c r="AE14" i="1"/>
  <c r="AE13" i="1" s="1"/>
  <c r="AM5" i="1" l="1"/>
  <c r="Y24" i="1"/>
  <c r="M54" i="1"/>
  <c r="G12" i="1"/>
  <c r="G14" i="1"/>
  <c r="AM7" i="1"/>
  <c r="G13" i="1"/>
  <c r="AE18" i="1"/>
  <c r="AM10" i="1" l="1"/>
  <c r="AM9" i="1" s="1"/>
  <c r="Z25" i="1" l="1"/>
  <c r="AM13" i="1"/>
  <c r="AH16" i="1" s="1"/>
  <c r="AH14" i="1" s="1"/>
  <c r="X24" i="1"/>
  <c r="AH11" i="1" l="1"/>
  <c r="AH6" i="1" s="1"/>
  <c r="AH18" i="1" s="1"/>
  <c r="AH20" i="1" s="1"/>
  <c r="AA26" i="1"/>
</calcChain>
</file>

<file path=xl/sharedStrings.xml><?xml version="1.0" encoding="utf-8"?>
<sst xmlns="http://schemas.openxmlformats.org/spreadsheetml/2006/main" count="192" uniqueCount="117">
  <si>
    <t xml:space="preserve">VENTAS DE LA EMPRESA </t>
  </si>
  <si>
    <t>D</t>
  </si>
  <si>
    <t>A</t>
  </si>
  <si>
    <t>FACTURA 1</t>
  </si>
  <si>
    <t xml:space="preserve">ASESORIA CONTABLE </t>
  </si>
  <si>
    <t>BANCOS</t>
  </si>
  <si>
    <t>MERCANCIA</t>
  </si>
  <si>
    <t xml:space="preserve">CAPITAL SOCIAL </t>
  </si>
  <si>
    <t xml:space="preserve">BALANZA DE COMPROBACION </t>
  </si>
  <si>
    <t xml:space="preserve">BALANCE GENERAL </t>
  </si>
  <si>
    <t xml:space="preserve">ESTADO DE RESULTADOS </t>
  </si>
  <si>
    <t>FACTURA 2</t>
  </si>
  <si>
    <t xml:space="preserve">CONTABILIDAD MENSUAL </t>
  </si>
  <si>
    <t xml:space="preserve">SALDOS INICIALES </t>
  </si>
  <si>
    <t>MOVIMIENTOS</t>
  </si>
  <si>
    <t>SALDOS FINALES</t>
  </si>
  <si>
    <t>FACTURA 3</t>
  </si>
  <si>
    <t xml:space="preserve">CONTABILIDAD PERSONAS FISICA </t>
  </si>
  <si>
    <t xml:space="preserve">DEUDOR </t>
  </si>
  <si>
    <t>ACREEDOR</t>
  </si>
  <si>
    <t xml:space="preserve">ACTIVO </t>
  </si>
  <si>
    <t xml:space="preserve">PASIVO </t>
  </si>
  <si>
    <t>INGRESOS</t>
  </si>
  <si>
    <t xml:space="preserve">ACTIVO CIRCULANTE </t>
  </si>
  <si>
    <t>PASIVO CIRCULANTE</t>
  </si>
  <si>
    <t xml:space="preserve">COBROS </t>
  </si>
  <si>
    <t>CLIENTES</t>
  </si>
  <si>
    <t>ACREEDORES</t>
  </si>
  <si>
    <t>COSTO DE VENTAS</t>
  </si>
  <si>
    <t>MOVIMIENTO 4</t>
  </si>
  <si>
    <t xml:space="preserve">50% DE LA PRIMER  FACTURA </t>
  </si>
  <si>
    <t>DEUDORES</t>
  </si>
  <si>
    <t>PROVEEDORES</t>
  </si>
  <si>
    <t>MOVIMIENTO 5</t>
  </si>
  <si>
    <t>COBRO COMPLETO FACTURA 3</t>
  </si>
  <si>
    <t>IMSS</t>
  </si>
  <si>
    <t>GASTOS ADMINISTRATIVOS</t>
  </si>
  <si>
    <t>INGRESOS/VENTAS</t>
  </si>
  <si>
    <t>SUBSIDIOS</t>
  </si>
  <si>
    <t>MERCANCIAS</t>
  </si>
  <si>
    <t xml:space="preserve">GASTOS </t>
  </si>
  <si>
    <t>GASTOS</t>
  </si>
  <si>
    <t xml:space="preserve">ACTIVO FIJO </t>
  </si>
  <si>
    <t xml:space="preserve">CAPITAL </t>
  </si>
  <si>
    <t>NOMINA</t>
  </si>
  <si>
    <t>MOVIMIENTO 6</t>
  </si>
  <si>
    <t>COMPRA DE PAPELERIA</t>
  </si>
  <si>
    <t xml:space="preserve">SUBSIDIO </t>
  </si>
  <si>
    <t>MOVIMIENTO 7</t>
  </si>
  <si>
    <t xml:space="preserve">PAGO DE LUZ </t>
  </si>
  <si>
    <t xml:space="preserve">UTILIDAD </t>
  </si>
  <si>
    <t>MOVIMIENTO 8</t>
  </si>
  <si>
    <t xml:space="preserve">PAGO A LA NOTARIA </t>
  </si>
  <si>
    <t xml:space="preserve">SUELDOS POR PAGAR </t>
  </si>
  <si>
    <t>COMPUTADORAS</t>
  </si>
  <si>
    <t>MOVIMIENTO 9</t>
  </si>
  <si>
    <t xml:space="preserve">PAGO DE NOMINA </t>
  </si>
  <si>
    <t xml:space="preserve">ISR </t>
  </si>
  <si>
    <t>CAPITAL SOCIAL</t>
  </si>
  <si>
    <t xml:space="preserve">ACTIVO DIFERIDO </t>
  </si>
  <si>
    <t xml:space="preserve">TOTAL DE ACTIVO </t>
  </si>
  <si>
    <t xml:space="preserve">PASIVO + CAPITAL </t>
  </si>
  <si>
    <t xml:space="preserve">DEUDORES </t>
  </si>
  <si>
    <t xml:space="preserve">GASTO </t>
  </si>
  <si>
    <t xml:space="preserve">NOMINA </t>
  </si>
  <si>
    <t xml:space="preserve">ventas  de cajas </t>
  </si>
  <si>
    <t xml:space="preserve">factura </t>
  </si>
  <si>
    <t>Devolucion sobre venta</t>
  </si>
  <si>
    <t>CLIENTE</t>
  </si>
  <si>
    <t xml:space="preserve">VENTAS </t>
  </si>
  <si>
    <t xml:space="preserve">DECOLUCIONES SOBRE VENTA </t>
  </si>
  <si>
    <t xml:space="preserve">COSTO DE VENTAS </t>
  </si>
  <si>
    <t>CV</t>
  </si>
  <si>
    <t xml:space="preserve">ALMACEN </t>
  </si>
  <si>
    <t>COBROS</t>
  </si>
  <si>
    <t>DEVOLUCIONES</t>
  </si>
  <si>
    <t xml:space="preserve">DEVOLUCIONES SOBRE VENTA </t>
  </si>
  <si>
    <t xml:space="preserve">IVA TRASLADADO </t>
  </si>
  <si>
    <t>VENTAS</t>
  </si>
  <si>
    <t xml:space="preserve">IVA COBRADO </t>
  </si>
  <si>
    <t xml:space="preserve">IVA ACREDITABLE </t>
  </si>
  <si>
    <t xml:space="preserve">IVA PAGADO </t>
  </si>
  <si>
    <t xml:space="preserve">ACREEDORA </t>
  </si>
  <si>
    <t xml:space="preserve">DEUDORA </t>
  </si>
  <si>
    <t>+</t>
  </si>
  <si>
    <t xml:space="preserve">INGRESO </t>
  </si>
  <si>
    <t>IVATRASLADADO</t>
  </si>
  <si>
    <t xml:space="preserve">CALCULO DE IVA </t>
  </si>
  <si>
    <t>IVA TRASLADADO</t>
  </si>
  <si>
    <t xml:space="preserve">IVA POR PAGAR </t>
  </si>
  <si>
    <t>-</t>
  </si>
  <si>
    <t>=</t>
  </si>
  <si>
    <t xml:space="preserve">IVA A FAVOR </t>
  </si>
  <si>
    <t>SEPTIEMBRE</t>
  </si>
  <si>
    <t>OCTUBRE</t>
  </si>
  <si>
    <t>APLICA CION DE SALDO A FAVOR</t>
  </si>
  <si>
    <t>SALDO A FAVOR POR APLICAR</t>
  </si>
  <si>
    <t xml:space="preserve">DESPACHO CONTABLE </t>
  </si>
  <si>
    <t>IVA POR TRASLADAR</t>
  </si>
  <si>
    <t>IVA POR ACREDITAR</t>
  </si>
  <si>
    <t>IVA ACREDITABLE</t>
  </si>
  <si>
    <t xml:space="preserve">ISR POR PAGAR </t>
  </si>
  <si>
    <t>IVA POR PAGAR</t>
  </si>
  <si>
    <t>CI</t>
  </si>
  <si>
    <t xml:space="preserve">TOTAL DE CUENTAS DEUDORAS </t>
  </si>
  <si>
    <t xml:space="preserve">TOTAL DE CUENTAS ACREEDORAS </t>
  </si>
  <si>
    <t xml:space="preserve">IVA POR TRASLADAR </t>
  </si>
  <si>
    <t>UTILIDAD FINANCIERA</t>
  </si>
  <si>
    <t xml:space="preserve">CARGO </t>
  </si>
  <si>
    <t xml:space="preserve">ABONO </t>
  </si>
  <si>
    <t>PROVEEDOR</t>
  </si>
  <si>
    <t>PAGO DE MERCANCIA</t>
  </si>
  <si>
    <t>SUBTOTAL</t>
  </si>
  <si>
    <t>IVA</t>
  </si>
  <si>
    <t>TOTAL</t>
  </si>
  <si>
    <t xml:space="preserve">SI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</si>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</sst>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66CC"/>
      <name val="Calibri"/>
      <family val="2"/>
      <scheme val="minor"/>
    </font>
    <font>
      <b/>
      <sz val="18"/>
      <color rgb="FF0C0C0C"/>
      <name val="Calibri"/>
      <family val="2"/>
    </font>
    <font>
      <sz val="10.5"/>
      <color rgb="FF0C0C0C"/>
      <name val="Calibri"/>
      <family val="2"/>
    </font>
    <font>
      <sz val="18"/>
      <color rgb="FF0C0C0C"/>
      <name val="Calibri"/>
      <family val="2"/>
    </font>
    <font>
      <b/>
      <sz val="11"/>
      <color theme="4" tint="0.39997558519241921"/>
      <name val="Calibri"/>
      <family val="2"/>
      <scheme val="minor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1"/>
      <color rgb="FF0C0C0C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43" fontId="0" fillId="0" borderId="0" xfId="1" applyFont="1"/>
    <xf numFmtId="0" fontId="10" fillId="0" borderId="0" xfId="0" applyFont="1" applyAlignment="1">
      <alignment horizontal="center"/>
    </xf>
    <xf numFmtId="43" fontId="0" fillId="0" borderId="5" xfId="1" applyFont="1" applyBorder="1"/>
    <xf numFmtId="43" fontId="0" fillId="0" borderId="6" xfId="1" applyFont="1" applyBorder="1"/>
    <xf numFmtId="0" fontId="7" fillId="0" borderId="0" xfId="0" applyFont="1" applyAlignment="1">
      <alignment horizontal="left"/>
    </xf>
    <xf numFmtId="43" fontId="0" fillId="0" borderId="0" xfId="1" applyFont="1" applyBorder="1"/>
    <xf numFmtId="43" fontId="0" fillId="0" borderId="7" xfId="1" applyFont="1" applyBorder="1"/>
    <xf numFmtId="164" fontId="0" fillId="0" borderId="0" xfId="1" applyNumberFormat="1" applyFont="1" applyFill="1" applyBorder="1" applyAlignment="1">
      <alignment horizontal="left" vertical="top"/>
    </xf>
    <xf numFmtId="0" fontId="0" fillId="0" borderId="5" xfId="0" applyBorder="1"/>
    <xf numFmtId="0" fontId="10" fillId="0" borderId="0" xfId="0" applyFont="1"/>
    <xf numFmtId="0" fontId="0" fillId="0" borderId="8" xfId="0" applyBorder="1"/>
    <xf numFmtId="0" fontId="0" fillId="0" borderId="10" xfId="0" applyBorder="1"/>
    <xf numFmtId="0" fontId="0" fillId="0" borderId="11" xfId="0" applyBorder="1"/>
    <xf numFmtId="3" fontId="0" fillId="0" borderId="0" xfId="0" applyNumberFormat="1"/>
    <xf numFmtId="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3" fillId="0" borderId="10" xfId="0" applyFont="1" applyBorder="1"/>
    <xf numFmtId="43" fontId="3" fillId="0" borderId="11" xfId="0" applyNumberFormat="1" applyFont="1" applyBorder="1"/>
    <xf numFmtId="43" fontId="0" fillId="0" borderId="12" xfId="1" applyFont="1" applyBorder="1"/>
    <xf numFmtId="43" fontId="0" fillId="0" borderId="16" xfId="1" applyFont="1" applyBorder="1"/>
    <xf numFmtId="0" fontId="0" fillId="0" borderId="12" xfId="0" applyBorder="1"/>
    <xf numFmtId="43" fontId="8" fillId="2" borderId="0" xfId="1" applyFont="1" applyFill="1" applyBorder="1"/>
    <xf numFmtId="43" fontId="0" fillId="0" borderId="15" xfId="0" applyNumberFormat="1" applyBorder="1"/>
    <xf numFmtId="43" fontId="0" fillId="0" borderId="15" xfId="1" applyFont="1" applyBorder="1"/>
    <xf numFmtId="43" fontId="3" fillId="0" borderId="0" xfId="0" applyNumberFormat="1" applyFont="1"/>
    <xf numFmtId="43" fontId="1" fillId="0" borderId="12" xfId="1" applyFont="1" applyFill="1" applyBorder="1"/>
    <xf numFmtId="43" fontId="0" fillId="0" borderId="0" xfId="0" applyNumberFormat="1"/>
    <xf numFmtId="164" fontId="3" fillId="0" borderId="0" xfId="0" applyNumberFormat="1" applyFont="1"/>
    <xf numFmtId="43" fontId="0" fillId="0" borderId="17" xfId="0" applyNumberFormat="1" applyBorder="1"/>
    <xf numFmtId="0" fontId="0" fillId="0" borderId="18" xfId="0" applyBorder="1"/>
    <xf numFmtId="43" fontId="0" fillId="0" borderId="11" xfId="0" applyNumberFormat="1" applyBorder="1"/>
    <xf numFmtId="3" fontId="3" fillId="0" borderId="11" xfId="0" applyNumberFormat="1" applyFont="1" applyBorder="1"/>
    <xf numFmtId="43" fontId="0" fillId="0" borderId="7" xfId="1" applyFont="1" applyFill="1" applyBorder="1"/>
    <xf numFmtId="43" fontId="3" fillId="2" borderId="0" xfId="0" applyNumberFormat="1" applyFont="1" applyFill="1"/>
    <xf numFmtId="0" fontId="0" fillId="0" borderId="7" xfId="0" applyBorder="1"/>
    <xf numFmtId="0" fontId="0" fillId="0" borderId="19" xfId="0" applyBorder="1"/>
    <xf numFmtId="43" fontId="0" fillId="0" borderId="20" xfId="0" applyNumberFormat="1" applyBorder="1"/>
    <xf numFmtId="43" fontId="0" fillId="0" borderId="3" xfId="0" applyNumberFormat="1" applyBorder="1"/>
    <xf numFmtId="3" fontId="0" fillId="0" borderId="11" xfId="0" applyNumberFormat="1" applyBorder="1"/>
    <xf numFmtId="43" fontId="8" fillId="3" borderId="0" xfId="0" applyNumberFormat="1" applyFont="1" applyFill="1"/>
    <xf numFmtId="4" fontId="0" fillId="0" borderId="21" xfId="0" applyNumberFormat="1" applyBorder="1"/>
    <xf numFmtId="43" fontId="0" fillId="3" borderId="0" xfId="0" applyNumberFormat="1" applyFill="1"/>
    <xf numFmtId="0" fontId="0" fillId="0" borderId="16" xfId="0" applyBorder="1"/>
    <xf numFmtId="43" fontId="0" fillId="0" borderId="22" xfId="1" applyFont="1" applyFill="1" applyBorder="1"/>
    <xf numFmtId="43" fontId="3" fillId="0" borderId="7" xfId="1" applyFont="1" applyFill="1" applyBorder="1"/>
    <xf numFmtId="165" fontId="0" fillId="0" borderId="11" xfId="0" applyNumberFormat="1" applyBorder="1"/>
    <xf numFmtId="0" fontId="3" fillId="0" borderId="23" xfId="0" applyFont="1" applyBorder="1"/>
    <xf numFmtId="0" fontId="0" fillId="0" borderId="20" xfId="0" applyBorder="1"/>
    <xf numFmtId="165" fontId="0" fillId="0" borderId="24" xfId="0" applyNumberFormat="1" applyBorder="1"/>
    <xf numFmtId="43" fontId="0" fillId="0" borderId="21" xfId="1" applyFont="1" applyBorder="1"/>
    <xf numFmtId="0" fontId="0" fillId="0" borderId="0" xfId="0" applyAlignment="1">
      <alignment horizontal="left"/>
    </xf>
    <xf numFmtId="43" fontId="0" fillId="0" borderId="18" xfId="0" applyNumberFormat="1" applyBorder="1"/>
    <xf numFmtId="43" fontId="8" fillId="2" borderId="0" xfId="0" applyNumberFormat="1" applyFont="1" applyFill="1"/>
    <xf numFmtId="43" fontId="0" fillId="0" borderId="7" xfId="0" applyNumberFormat="1" applyBorder="1"/>
    <xf numFmtId="4" fontId="0" fillId="0" borderId="17" xfId="0" applyNumberFormat="1" applyBorder="1"/>
    <xf numFmtId="0" fontId="11" fillId="0" borderId="0" xfId="0" applyFont="1" applyAlignment="1">
      <alignment horizontal="left" vertical="center" wrapText="1" readingOrder="1"/>
    </xf>
    <xf numFmtId="4" fontId="11" fillId="0" borderId="0" xfId="0" applyNumberFormat="1" applyFont="1" applyAlignment="1">
      <alignment horizontal="right" vertical="center" wrapText="1" readingOrder="1"/>
    </xf>
    <xf numFmtId="0" fontId="12" fillId="0" borderId="0" xfId="0" applyFont="1" applyAlignment="1">
      <alignment horizontal="left" vertical="center" wrapText="1" readingOrder="1"/>
    </xf>
    <xf numFmtId="4" fontId="13" fillId="0" borderId="0" xfId="0" applyNumberFormat="1" applyFont="1" applyAlignment="1">
      <alignment horizontal="right" vertical="center" wrapText="1" readingOrder="1"/>
    </xf>
    <xf numFmtId="0" fontId="14" fillId="0" borderId="0" xfId="0" applyFont="1"/>
    <xf numFmtId="3" fontId="0" fillId="0" borderId="15" xfId="0" applyNumberFormat="1" applyBorder="1"/>
    <xf numFmtId="166" fontId="0" fillId="0" borderId="0" xfId="0" applyNumberFormat="1"/>
    <xf numFmtId="4" fontId="0" fillId="0" borderId="15" xfId="0" applyNumberFormat="1" applyBorder="1"/>
    <xf numFmtId="0" fontId="15" fillId="0" borderId="0" xfId="0" applyFont="1" applyAlignment="1">
      <alignment horizontal="right" vertical="top" wrapText="1"/>
    </xf>
    <xf numFmtId="0" fontId="0" fillId="0" borderId="23" xfId="0" applyBorder="1"/>
    <xf numFmtId="0" fontId="13" fillId="0" borderId="0" xfId="0" applyFont="1" applyAlignment="1">
      <alignment horizontal="right" vertical="center" wrapText="1" readingOrder="1"/>
    </xf>
    <xf numFmtId="43" fontId="3" fillId="0" borderId="0" xfId="1" applyFont="1" applyFill="1" applyBorder="1"/>
    <xf numFmtId="0" fontId="7" fillId="0" borderId="0" xfId="0" applyFont="1" applyAlignment="1">
      <alignment horizontal="right"/>
    </xf>
    <xf numFmtId="43" fontId="0" fillId="0" borderId="22" xfId="1" applyFont="1" applyBorder="1"/>
    <xf numFmtId="0" fontId="0" fillId="0" borderId="0" xfId="0" applyAlignment="1">
      <alignment horizontal="left" vertical="top"/>
    </xf>
    <xf numFmtId="43" fontId="16" fillId="0" borderId="15" xfId="0" applyNumberFormat="1" applyFont="1" applyBorder="1"/>
    <xf numFmtId="0" fontId="16" fillId="0" borderId="15" xfId="0" applyFont="1" applyBorder="1"/>
    <xf numFmtId="43" fontId="16" fillId="0" borderId="15" xfId="1" applyFont="1" applyBorder="1"/>
    <xf numFmtId="43" fontId="0" fillId="0" borderId="19" xfId="0" applyNumberFormat="1" applyBorder="1"/>
    <xf numFmtId="3" fontId="8" fillId="2" borderId="0" xfId="0" applyNumberFormat="1" applyFont="1" applyFill="1"/>
    <xf numFmtId="166" fontId="16" fillId="0" borderId="15" xfId="1" applyNumberFormat="1" applyFont="1" applyBorder="1"/>
    <xf numFmtId="0" fontId="0" fillId="0" borderId="25" xfId="0" applyBorder="1"/>
    <xf numFmtId="0" fontId="16" fillId="0" borderId="25" xfId="0" applyFont="1" applyBorder="1"/>
    <xf numFmtId="166" fontId="16" fillId="0" borderId="25" xfId="1" applyNumberFormat="1" applyFont="1" applyBorder="1"/>
    <xf numFmtId="43" fontId="16" fillId="0" borderId="25" xfId="1" applyFont="1" applyBorder="1"/>
    <xf numFmtId="0" fontId="17" fillId="0" borderId="0" xfId="0" applyFont="1" applyAlignment="1">
      <alignment horizontal="left" vertical="center" wrapText="1" readingOrder="1"/>
    </xf>
    <xf numFmtId="43" fontId="3" fillId="0" borderId="20" xfId="0" applyNumberFormat="1" applyFont="1" applyBorder="1"/>
    <xf numFmtId="43" fontId="0" fillId="0" borderId="26" xfId="0" applyNumberFormat="1" applyBorder="1"/>
    <xf numFmtId="43" fontId="8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3" fontId="0" fillId="0" borderId="14" xfId="0" applyNumberFormat="1" applyBorder="1"/>
    <xf numFmtId="43" fontId="8" fillId="4" borderId="18" xfId="0" applyNumberFormat="1" applyFont="1" applyFill="1" applyBorder="1"/>
    <xf numFmtId="43" fontId="8" fillId="4" borderId="0" xfId="0" applyNumberFormat="1" applyFont="1" applyFill="1"/>
    <xf numFmtId="43" fontId="0" fillId="0" borderId="0" xfId="1" applyFont="1" applyFill="1" applyBorder="1"/>
    <xf numFmtId="43" fontId="0" fillId="0" borderId="12" xfId="1" applyFont="1" applyFill="1" applyBorder="1"/>
    <xf numFmtId="3" fontId="0" fillId="0" borderId="27" xfId="0" applyNumberFormat="1" applyBorder="1"/>
    <xf numFmtId="43" fontId="8" fillId="4" borderId="28" xfId="1" applyFont="1" applyFill="1" applyBorder="1"/>
    <xf numFmtId="43" fontId="8" fillId="4" borderId="17" xfId="0" applyNumberFormat="1" applyFont="1" applyFill="1" applyBorder="1"/>
    <xf numFmtId="9" fontId="0" fillId="0" borderId="0" xfId="0" applyNumberFormat="1"/>
    <xf numFmtId="43" fontId="10" fillId="0" borderId="0" xfId="1" applyFont="1"/>
    <xf numFmtId="0" fontId="2" fillId="0" borderId="0" xfId="0" applyFont="1"/>
    <xf numFmtId="43" fontId="2" fillId="0" borderId="0" xfId="1" applyFont="1"/>
    <xf numFmtId="43" fontId="0" fillId="5" borderId="5" xfId="1" applyFont="1" applyFill="1" applyBorder="1"/>
    <xf numFmtId="43" fontId="0" fillId="5" borderId="6" xfId="1" applyFont="1" applyFill="1" applyBorder="1"/>
    <xf numFmtId="43" fontId="0" fillId="5" borderId="0" xfId="1" applyFont="1" applyFill="1" applyBorder="1"/>
    <xf numFmtId="43" fontId="0" fillId="5" borderId="7" xfId="1" applyFont="1" applyFill="1" applyBorder="1"/>
    <xf numFmtId="4" fontId="0" fillId="6" borderId="12" xfId="0" applyNumberFormat="1" applyFill="1" applyBorder="1"/>
    <xf numFmtId="43" fontId="0" fillId="6" borderId="0" xfId="1" applyFont="1" applyFill="1" applyBorder="1"/>
    <xf numFmtId="43" fontId="0" fillId="6" borderId="7" xfId="1" applyFont="1" applyFill="1" applyBorder="1"/>
    <xf numFmtId="43" fontId="0" fillId="6" borderId="0" xfId="1" applyFont="1" applyFill="1"/>
    <xf numFmtId="0" fontId="0" fillId="6" borderId="7" xfId="0" applyFill="1" applyBorder="1"/>
    <xf numFmtId="43" fontId="3" fillId="6" borderId="0" xfId="0" applyNumberFormat="1" applyFont="1" applyFill="1"/>
    <xf numFmtId="0" fontId="0" fillId="6" borderId="0" xfId="0" applyFill="1"/>
    <xf numFmtId="43" fontId="0" fillId="0" borderId="21" xfId="0" applyNumberFormat="1" applyBorder="1"/>
    <xf numFmtId="0" fontId="7" fillId="0" borderId="0" xfId="0" applyFont="1" applyAlignment="1">
      <alignment horizontal="left" vertical="top"/>
    </xf>
    <xf numFmtId="43" fontId="0" fillId="0" borderId="28" xfId="0" applyNumberFormat="1" applyBorder="1"/>
    <xf numFmtId="43" fontId="0" fillId="0" borderId="14" xfId="0" applyNumberFormat="1" applyBorder="1"/>
    <xf numFmtId="4" fontId="0" fillId="0" borderId="29" xfId="0" applyNumberFormat="1" applyBorder="1"/>
    <xf numFmtId="0" fontId="0" fillId="0" borderId="30" xfId="0" applyBorder="1"/>
    <xf numFmtId="4" fontId="0" fillId="0" borderId="31" xfId="0" applyNumberFormat="1" applyBorder="1"/>
    <xf numFmtId="4" fontId="0" fillId="0" borderId="30" xfId="0" applyNumberFormat="1" applyBorder="1"/>
    <xf numFmtId="43" fontId="1" fillId="0" borderId="16" xfId="1" applyFont="1" applyFill="1" applyBorder="1"/>
    <xf numFmtId="4" fontId="0" fillId="0" borderId="7" xfId="0" applyNumberFormat="1" applyBorder="1"/>
    <xf numFmtId="4" fontId="8" fillId="4" borderId="7" xfId="0" applyNumberFormat="1" applyFont="1" applyFill="1" applyBorder="1"/>
    <xf numFmtId="4" fontId="16" fillId="4" borderId="30" xfId="0" applyNumberFormat="1" applyFont="1" applyFill="1" applyBorder="1"/>
    <xf numFmtId="43" fontId="0" fillId="7" borderId="7" xfId="1" applyFont="1" applyFill="1" applyBorder="1"/>
    <xf numFmtId="4" fontId="0" fillId="7" borderId="0" xfId="0" applyNumberFormat="1" applyFill="1"/>
    <xf numFmtId="43" fontId="0" fillId="8" borderId="22" xfId="1" applyFont="1" applyFill="1" applyBorder="1"/>
    <xf numFmtId="0" fontId="0" fillId="8" borderId="0" xfId="0" applyFill="1"/>
    <xf numFmtId="43" fontId="0" fillId="8" borderId="7" xfId="1" applyFont="1" applyFill="1" applyBorder="1"/>
    <xf numFmtId="4" fontId="0" fillId="8" borderId="0" xfId="0" applyNumberFormat="1" applyFill="1"/>
    <xf numFmtId="4" fontId="19" fillId="0" borderId="27" xfId="0" applyNumberFormat="1" applyFont="1" applyBorder="1"/>
    <xf numFmtId="4" fontId="3" fillId="4" borderId="0" xfId="0" applyNumberFormat="1" applyFont="1" applyFill="1"/>
    <xf numFmtId="4" fontId="8" fillId="4" borderId="0" xfId="0" applyNumberFormat="1" applyFont="1" applyFill="1"/>
    <xf numFmtId="43" fontId="18" fillId="0" borderId="28" xfId="1" applyFont="1" applyFill="1" applyBorder="1"/>
    <xf numFmtId="3" fontId="18" fillId="0" borderId="27" xfId="0" applyNumberFormat="1" applyFont="1" applyBorder="1"/>
    <xf numFmtId="0" fontId="8" fillId="4" borderId="0" xfId="0" applyFont="1" applyFill="1"/>
    <xf numFmtId="4" fontId="0" fillId="0" borderId="27" xfId="0" applyNumberFormat="1" applyBorder="1"/>
    <xf numFmtId="43" fontId="0" fillId="0" borderId="27" xfId="0" applyNumberFormat="1" applyBorder="1"/>
    <xf numFmtId="43" fontId="20" fillId="0" borderId="28" xfId="1" applyFont="1" applyFill="1" applyBorder="1"/>
    <xf numFmtId="3" fontId="20" fillId="0" borderId="27" xfId="0" applyNumberFormat="1" applyFont="1" applyBorder="1"/>
    <xf numFmtId="0" fontId="8" fillId="2" borderId="0" xfId="0" applyFont="1" applyFill="1"/>
    <xf numFmtId="43" fontId="20" fillId="0" borderId="17" xfId="0" applyNumberFormat="1" applyFont="1" applyBorder="1"/>
    <xf numFmtId="43" fontId="20" fillId="0" borderId="18" xfId="0" applyNumberFormat="1" applyFont="1" applyBorder="1"/>
    <xf numFmtId="43" fontId="3" fillId="4" borderId="0" xfId="0" applyNumberFormat="1" applyFont="1" applyFill="1"/>
    <xf numFmtId="43" fontId="2" fillId="0" borderId="0" xfId="0" applyNumberFormat="1" applyFont="1"/>
    <xf numFmtId="0" fontId="6" fillId="0" borderId="7" xfId="0" applyFont="1" applyBorder="1" applyAlignment="1">
      <alignment horizontal="right"/>
    </xf>
    <xf numFmtId="43" fontId="6" fillId="0" borderId="0" xfId="0" applyNumberFormat="1" applyFont="1"/>
    <xf numFmtId="43" fontId="0" fillId="0" borderId="15" xfId="1" quotePrefix="1" applyFont="1" applyBorder="1"/>
    <xf numFmtId="43" fontId="0" fillId="0" borderId="8" xfId="0" applyNumberFormat="1" applyBorder="1"/>
    <xf numFmtId="43" fontId="0" fillId="0" borderId="8" xfId="1" applyFont="1" applyBorder="1"/>
    <xf numFmtId="43" fontId="0" fillId="0" borderId="24" xfId="0" applyNumberFormat="1" applyBorder="1"/>
    <xf numFmtId="0" fontId="3" fillId="9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9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/>
    <xf numFmtId="0" fontId="3" fillId="10" borderId="0" xfId="0" applyFont="1" applyFill="1"/>
    <xf numFmtId="0" fontId="21" fillId="0" borderId="0" xfId="0" applyFont="1"/>
    <xf numFmtId="0" fontId="7" fillId="10" borderId="0" xfId="0" applyFont="1" applyFill="1"/>
    <xf numFmtId="0" fontId="7" fillId="11" borderId="0" xfId="0" applyFont="1" applyFill="1"/>
    <xf numFmtId="0" fontId="7" fillId="12" borderId="0" xfId="0" applyFont="1" applyFill="1"/>
    <xf numFmtId="43" fontId="7" fillId="0" borderId="30" xfId="1" applyFont="1" applyBorder="1" applyAlignment="1">
      <alignment horizontal="left"/>
    </xf>
    <xf numFmtId="0" fontId="0" fillId="13" borderId="0" xfId="0" applyFill="1"/>
    <xf numFmtId="4" fontId="22" fillId="13" borderId="0" xfId="0" applyNumberFormat="1" applyFont="1" applyFill="1"/>
    <xf numFmtId="0" fontId="22" fillId="13" borderId="0" xfId="0" applyFont="1" applyFill="1"/>
    <xf numFmtId="43" fontId="2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2A40-9C22-46FD-8BDD-172582EB64F2}">
  <dimension ref="A1:AM59"/>
  <sheetViews>
    <sheetView tabSelected="1" topLeftCell="B1" zoomScale="65" zoomScaleNormal="55" workbookViewId="0">
      <selection activeCell="V6" sqref="V6:AA23"/>
    </sheetView>
  </sheetViews>
  <sheetFormatPr baseColWidth="10" defaultRowHeight="14.5" x14ac:dyDescent="0.35"/>
  <cols>
    <col min="1" max="1" width="21.81640625" customWidth="1"/>
    <col min="2" max="2" width="29" bestFit="1" customWidth="1"/>
    <col min="3" max="3" width="10.54296875" bestFit="1" customWidth="1"/>
    <col min="4" max="5" width="10.08984375" customWidth="1"/>
    <col min="8" max="8" width="5.6328125" bestFit="1" customWidth="1"/>
    <col min="9" max="9" width="14.08984375" bestFit="1" customWidth="1"/>
    <col min="10" max="10" width="13.6328125" customWidth="1"/>
    <col min="11" max="11" width="3.08984375" style="80" bestFit="1" customWidth="1"/>
    <col min="12" max="12" width="2.54296875" bestFit="1" customWidth="1"/>
    <col min="13" max="13" width="16" customWidth="1"/>
    <col min="14" max="14" width="18.90625" bestFit="1" customWidth="1"/>
    <col min="15" max="15" width="11.08984375" bestFit="1" customWidth="1"/>
    <col min="17" max="17" width="12.81640625" bestFit="1" customWidth="1"/>
    <col min="18" max="18" width="14.08984375" bestFit="1" customWidth="1"/>
    <col min="19" max="19" width="3.1796875" bestFit="1" customWidth="1"/>
    <col min="21" max="21" width="19" bestFit="1" customWidth="1"/>
    <col min="22" max="22" width="12.54296875" bestFit="1" customWidth="1"/>
    <col min="23" max="23" width="11.08984375" bestFit="1" customWidth="1"/>
    <col min="24" max="26" width="11.90625" bestFit="1" customWidth="1"/>
    <col min="27" max="27" width="16.90625" bestFit="1" customWidth="1"/>
    <col min="30" max="30" width="18.54296875" bestFit="1" customWidth="1"/>
    <col min="31" max="31" width="11.6328125" bestFit="1" customWidth="1"/>
    <col min="33" max="33" width="18" bestFit="1" customWidth="1"/>
    <col min="34" max="34" width="11.08984375" bestFit="1" customWidth="1"/>
    <col min="37" max="37" width="23.81640625" bestFit="1" customWidth="1"/>
    <col min="39" max="39" width="10.1796875" bestFit="1" customWidth="1"/>
  </cols>
  <sheetData>
    <row r="1" spans="1:39" ht="28.5" x14ac:dyDescent="0.65">
      <c r="A1" s="176" t="s">
        <v>97</v>
      </c>
    </row>
    <row r="2" spans="1:39" ht="15" thickBot="1" x14ac:dyDescent="0.4">
      <c r="B2" s="175" t="s">
        <v>0</v>
      </c>
      <c r="E2" s="6" t="s">
        <v>112</v>
      </c>
      <c r="F2" s="6" t="s">
        <v>113</v>
      </c>
      <c r="G2" s="6" t="s">
        <v>114</v>
      </c>
      <c r="I2" s="2" t="s">
        <v>1</v>
      </c>
      <c r="M2" s="2" t="s">
        <v>1</v>
      </c>
      <c r="R2" s="3" t="s">
        <v>2</v>
      </c>
    </row>
    <row r="3" spans="1:39" ht="24" thickBot="1" x14ac:dyDescent="0.6">
      <c r="A3" s="4" t="s">
        <v>3</v>
      </c>
      <c r="B3" t="s">
        <v>4</v>
      </c>
      <c r="C3" s="5">
        <v>50000</v>
      </c>
      <c r="D3" s="5"/>
      <c r="E3" s="8">
        <f>+G3/1.16</f>
        <v>43103.448275862072</v>
      </c>
      <c r="F3" s="8">
        <f>+E3*0.16</f>
        <v>6896.5517241379321</v>
      </c>
      <c r="G3" s="8">
        <v>50000</v>
      </c>
      <c r="I3" s="164" t="s">
        <v>5</v>
      </c>
      <c r="J3" s="164"/>
      <c r="K3" s="96"/>
      <c r="L3" s="7"/>
      <c r="M3" s="166" t="s">
        <v>6</v>
      </c>
      <c r="N3" s="166"/>
      <c r="Q3" s="164" t="s">
        <v>7</v>
      </c>
      <c r="R3" s="164"/>
      <c r="U3" s="167" t="s">
        <v>8</v>
      </c>
      <c r="V3" s="168"/>
      <c r="W3" s="168"/>
      <c r="X3" s="168"/>
      <c r="Y3" s="168"/>
      <c r="Z3" s="168"/>
      <c r="AA3" s="169"/>
      <c r="AD3" s="170" t="s">
        <v>9</v>
      </c>
      <c r="AE3" s="171"/>
      <c r="AF3" s="171"/>
      <c r="AG3" s="171"/>
      <c r="AH3" s="172"/>
      <c r="AK3" s="170" t="s">
        <v>10</v>
      </c>
      <c r="AL3" s="171"/>
      <c r="AM3" s="172"/>
    </row>
    <row r="4" spans="1:39" ht="15.5" thickTop="1" thickBot="1" x14ac:dyDescent="0.4">
      <c r="A4" s="4" t="s">
        <v>11</v>
      </c>
      <c r="B4" t="s">
        <v>12</v>
      </c>
      <c r="C4" s="8">
        <v>18000</v>
      </c>
      <c r="D4" s="8"/>
      <c r="E4" s="8">
        <f>+G4/1.16</f>
        <v>15517.241379310346</v>
      </c>
      <c r="F4" s="8">
        <f t="shared" ref="F4:F5" si="0">+E4*0.16</f>
        <v>2482.7586206896553</v>
      </c>
      <c r="G4" s="8">
        <v>18000</v>
      </c>
      <c r="H4" s="181" t="s">
        <v>115</v>
      </c>
      <c r="I4" s="181">
        <v>50000</v>
      </c>
      <c r="L4" s="4"/>
      <c r="M4" s="13"/>
      <c r="N4" s="14"/>
      <c r="O4" s="15"/>
      <c r="Q4" s="16"/>
      <c r="R4" s="182">
        <v>50000</v>
      </c>
      <c r="S4" s="183" t="s">
        <v>116</v>
      </c>
      <c r="U4" s="18"/>
      <c r="V4" s="165" t="s">
        <v>13</v>
      </c>
      <c r="W4" s="165"/>
      <c r="X4" s="165" t="s">
        <v>14</v>
      </c>
      <c r="Y4" s="165"/>
      <c r="Z4" s="165" t="s">
        <v>15</v>
      </c>
      <c r="AA4" s="165"/>
      <c r="AD4" s="19"/>
      <c r="AH4" s="20"/>
      <c r="AK4" s="19"/>
      <c r="AM4" s="20"/>
    </row>
    <row r="5" spans="1:39" ht="15" thickBot="1" x14ac:dyDescent="0.4">
      <c r="A5" s="4" t="s">
        <v>16</v>
      </c>
      <c r="B5" t="s">
        <v>17</v>
      </c>
      <c r="C5" s="21">
        <v>2000</v>
      </c>
      <c r="D5" s="21"/>
      <c r="E5" s="8">
        <f>+G5/1.16</f>
        <v>1724.1379310344828</v>
      </c>
      <c r="F5" s="8">
        <f t="shared" si="0"/>
        <v>275.86206896551727</v>
      </c>
      <c r="G5" s="8">
        <v>2000</v>
      </c>
      <c r="H5" s="9">
        <v>4</v>
      </c>
      <c r="I5" s="13">
        <v>25000</v>
      </c>
      <c r="J5" s="135">
        <v>6400</v>
      </c>
      <c r="K5" s="80">
        <v>6</v>
      </c>
      <c r="N5" s="14"/>
      <c r="Q5" s="23"/>
      <c r="R5" s="24"/>
      <c r="U5" s="25"/>
      <c r="V5" s="26" t="s">
        <v>18</v>
      </c>
      <c r="W5" s="26" t="s">
        <v>19</v>
      </c>
      <c r="X5" s="26" t="s">
        <v>18</v>
      </c>
      <c r="Y5" s="26" t="s">
        <v>19</v>
      </c>
      <c r="Z5" s="26" t="s">
        <v>18</v>
      </c>
      <c r="AA5" s="26" t="s">
        <v>19</v>
      </c>
      <c r="AD5" s="19" t="s">
        <v>20</v>
      </c>
      <c r="AG5" t="s">
        <v>21</v>
      </c>
      <c r="AH5" s="20"/>
      <c r="AK5" s="27" t="s">
        <v>22</v>
      </c>
      <c r="AL5" s="7"/>
      <c r="AM5" s="28">
        <f>+AA20</f>
        <v>0</v>
      </c>
    </row>
    <row r="6" spans="1:39" ht="19" thickTop="1" x14ac:dyDescent="0.45">
      <c r="E6" s="8"/>
      <c r="F6" s="8"/>
      <c r="G6" s="8"/>
      <c r="H6" s="11">
        <v>5</v>
      </c>
      <c r="I6" s="180">
        <v>2000</v>
      </c>
      <c r="J6" s="13">
        <v>2000</v>
      </c>
      <c r="K6" s="121">
        <v>7</v>
      </c>
      <c r="M6" s="24"/>
      <c r="N6" s="30"/>
      <c r="Q6" s="31"/>
      <c r="R6" s="32">
        <f>+R4</f>
        <v>50000</v>
      </c>
      <c r="U6" s="25" t="s">
        <v>5</v>
      </c>
      <c r="V6" s="156"/>
      <c r="W6" s="18"/>
      <c r="X6" s="157"/>
      <c r="Y6" s="157"/>
      <c r="Z6" s="156"/>
      <c r="AA6" s="157"/>
      <c r="AD6" s="27" t="s">
        <v>23</v>
      </c>
      <c r="AE6" s="35">
        <f>+AE7+AE8+AE9+AE10+AE11</f>
        <v>0</v>
      </c>
      <c r="AG6" s="7" t="s">
        <v>24</v>
      </c>
      <c r="AH6" s="28">
        <f>+SUM(AH7:AH11)</f>
        <v>0</v>
      </c>
      <c r="AK6" s="19"/>
      <c r="AM6" s="20"/>
    </row>
    <row r="7" spans="1:39" ht="15" thickBot="1" x14ac:dyDescent="0.4">
      <c r="B7" t="s">
        <v>25</v>
      </c>
      <c r="H7" s="4"/>
      <c r="I7" s="29"/>
      <c r="J7" s="14">
        <f>+G14</f>
        <v>10000.000000000002</v>
      </c>
      <c r="K7" s="121">
        <v>8</v>
      </c>
      <c r="M7" s="39"/>
      <c r="N7" s="40"/>
      <c r="Q7" s="31"/>
      <c r="U7" s="25" t="s">
        <v>26</v>
      </c>
      <c r="V7" s="33"/>
      <c r="W7" s="25"/>
      <c r="X7" s="34"/>
      <c r="Y7" s="34"/>
      <c r="Z7" s="33"/>
      <c r="AA7" s="34"/>
      <c r="AD7" s="19" t="s">
        <v>5</v>
      </c>
      <c r="AE7" s="37">
        <f>+Z6</f>
        <v>0</v>
      </c>
      <c r="AG7" t="s">
        <v>27</v>
      </c>
      <c r="AH7" s="41">
        <f>+AA12</f>
        <v>0</v>
      </c>
      <c r="AK7" s="27" t="s">
        <v>28</v>
      </c>
      <c r="AL7" s="7"/>
      <c r="AM7" s="42">
        <f>+Z21</f>
        <v>0</v>
      </c>
    </row>
    <row r="8" spans="1:39" x14ac:dyDescent="0.35">
      <c r="A8" s="4" t="s">
        <v>29</v>
      </c>
      <c r="B8" t="s">
        <v>30</v>
      </c>
      <c r="I8" s="31"/>
      <c r="J8" s="43">
        <f>+C18</f>
        <v>17265</v>
      </c>
      <c r="K8" s="121">
        <v>9</v>
      </c>
      <c r="M8" s="44">
        <f>+M7-N7</f>
        <v>0</v>
      </c>
      <c r="N8" s="45"/>
      <c r="Q8" s="31"/>
      <c r="U8" s="25" t="s">
        <v>31</v>
      </c>
      <c r="V8" s="33"/>
      <c r="W8" s="25"/>
      <c r="X8" s="33"/>
      <c r="Y8" s="33"/>
      <c r="Z8" s="33"/>
      <c r="AA8" s="34"/>
      <c r="AD8" s="19" t="s">
        <v>26</v>
      </c>
      <c r="AE8">
        <f>+Z7</f>
        <v>0</v>
      </c>
      <c r="AG8" t="s">
        <v>101</v>
      </c>
      <c r="AH8" s="41">
        <f>+AA16</f>
        <v>0</v>
      </c>
      <c r="AK8" s="19"/>
      <c r="AM8" s="20"/>
    </row>
    <row r="9" spans="1:39" ht="15" thickBot="1" x14ac:dyDescent="0.4">
      <c r="A9" s="4" t="s">
        <v>33</v>
      </c>
      <c r="B9" t="s">
        <v>34</v>
      </c>
      <c r="I9" s="46"/>
      <c r="J9" s="47"/>
      <c r="K9" s="121"/>
      <c r="N9" s="45"/>
      <c r="R9" s="3" t="s">
        <v>2</v>
      </c>
      <c r="U9" s="25" t="s">
        <v>6</v>
      </c>
      <c r="V9" s="33"/>
      <c r="W9" s="25"/>
      <c r="X9" s="155"/>
      <c r="Y9" s="34"/>
      <c r="Z9" s="33"/>
      <c r="AA9" s="34"/>
      <c r="AD9" s="19" t="s">
        <v>31</v>
      </c>
      <c r="AE9" s="37">
        <f>+Z8</f>
        <v>0</v>
      </c>
      <c r="AG9" t="s">
        <v>35</v>
      </c>
      <c r="AH9" s="41">
        <f>+AA15</f>
        <v>0</v>
      </c>
      <c r="AK9" s="27" t="s">
        <v>36</v>
      </c>
      <c r="AL9" s="7"/>
      <c r="AM9" s="42">
        <f>+AM10+AM11</f>
        <v>0</v>
      </c>
    </row>
    <row r="10" spans="1:39" ht="15" thickBot="1" x14ac:dyDescent="0.4">
      <c r="I10" s="48">
        <f>SUM(I4:I9)</f>
        <v>77000</v>
      </c>
      <c r="J10" s="48">
        <f>SUM(J5:J9)</f>
        <v>35665</v>
      </c>
      <c r="K10" s="121"/>
      <c r="Q10" s="164" t="s">
        <v>37</v>
      </c>
      <c r="R10" s="164"/>
      <c r="U10" s="25" t="s">
        <v>38</v>
      </c>
      <c r="V10" s="33"/>
      <c r="W10" s="25"/>
      <c r="X10" s="33"/>
      <c r="Y10" s="34"/>
      <c r="Z10" s="33"/>
      <c r="AA10" s="34"/>
      <c r="AD10" s="19" t="s">
        <v>39</v>
      </c>
      <c r="AE10" s="37">
        <f>+Z9</f>
        <v>0</v>
      </c>
      <c r="AG10" t="s">
        <v>89</v>
      </c>
      <c r="AH10" s="41">
        <f>+AA17</f>
        <v>0</v>
      </c>
      <c r="AK10" s="19" t="s">
        <v>40</v>
      </c>
      <c r="AM10" s="49">
        <f>+Z22</f>
        <v>0</v>
      </c>
    </row>
    <row r="11" spans="1:39" ht="19" thickTop="1" x14ac:dyDescent="0.45">
      <c r="A11" t="s">
        <v>41</v>
      </c>
      <c r="I11" s="50">
        <f>+I10-J10</f>
        <v>41335</v>
      </c>
      <c r="J11" s="37"/>
      <c r="K11" s="121"/>
      <c r="M11" s="2" t="s">
        <v>1</v>
      </c>
      <c r="R11" s="51">
        <v>43103.45</v>
      </c>
      <c r="S11">
        <v>1</v>
      </c>
      <c r="T11" s="37"/>
      <c r="U11" s="25" t="s">
        <v>42</v>
      </c>
      <c r="V11" s="33"/>
      <c r="W11" s="25"/>
      <c r="X11" s="34"/>
      <c r="Y11" s="34"/>
      <c r="Z11" s="33"/>
      <c r="AA11" s="34"/>
      <c r="AD11" s="19" t="s">
        <v>38</v>
      </c>
      <c r="AE11" s="37">
        <f>+Z10</f>
        <v>0</v>
      </c>
      <c r="AG11" t="s">
        <v>98</v>
      </c>
      <c r="AH11" s="37">
        <f>+AA18</f>
        <v>0</v>
      </c>
      <c r="AK11" s="19" t="s">
        <v>44</v>
      </c>
      <c r="AM11" s="49">
        <f>+Z23</f>
        <v>0</v>
      </c>
    </row>
    <row r="12" spans="1:39" ht="15" thickBot="1" x14ac:dyDescent="0.4">
      <c r="A12" s="177" t="s">
        <v>45</v>
      </c>
      <c r="B12" t="s">
        <v>46</v>
      </c>
      <c r="C12" s="8">
        <v>6400</v>
      </c>
      <c r="D12" s="8"/>
      <c r="E12" s="8">
        <f>+C12/1.16</f>
        <v>5517.2413793103451</v>
      </c>
      <c r="F12" s="8">
        <f>+E12*0.16</f>
        <v>882.75862068965523</v>
      </c>
      <c r="G12" s="8">
        <f>+E12+F12</f>
        <v>6400</v>
      </c>
      <c r="I12" s="184" t="s">
        <v>1</v>
      </c>
      <c r="J12" s="37"/>
      <c r="K12" s="121"/>
      <c r="M12" s="161" t="s">
        <v>47</v>
      </c>
      <c r="N12" s="161"/>
      <c r="R12" s="14">
        <f>+E4</f>
        <v>15517.241379310346</v>
      </c>
      <c r="S12">
        <v>2</v>
      </c>
      <c r="T12" s="37"/>
      <c r="U12" s="25" t="s">
        <v>27</v>
      </c>
      <c r="V12" s="33"/>
      <c r="W12" s="25"/>
      <c r="X12" s="34"/>
      <c r="Y12" s="34"/>
      <c r="Z12" s="33"/>
      <c r="AA12" s="34"/>
      <c r="AD12" s="19"/>
      <c r="AK12" s="19"/>
      <c r="AM12" s="20"/>
    </row>
    <row r="13" spans="1:39" ht="15" thickBot="1" x14ac:dyDescent="0.4">
      <c r="A13" s="178" t="s">
        <v>48</v>
      </c>
      <c r="B13" t="s">
        <v>49</v>
      </c>
      <c r="C13" s="8">
        <v>2000</v>
      </c>
      <c r="D13" s="8"/>
      <c r="E13" s="8">
        <f t="shared" ref="E13:E14" si="1">+C13/1.16</f>
        <v>1724.1379310344828</v>
      </c>
      <c r="F13" s="8">
        <f t="shared" ref="F13:F14" si="2">+E13*0.16</f>
        <v>275.86206896551727</v>
      </c>
      <c r="G13" s="8">
        <f t="shared" ref="G13:G14" si="3">+E13+F13</f>
        <v>2000</v>
      </c>
      <c r="I13" s="164" t="s">
        <v>26</v>
      </c>
      <c r="J13" s="164"/>
      <c r="K13" s="96"/>
      <c r="M13" s="54"/>
      <c r="N13" s="55"/>
      <c r="Q13" s="24"/>
      <c r="R13" s="128">
        <f>+E5</f>
        <v>1724.1379310344828</v>
      </c>
      <c r="S13">
        <v>3</v>
      </c>
      <c r="T13" s="37"/>
      <c r="U13" s="25" t="s">
        <v>32</v>
      </c>
      <c r="V13" s="33"/>
      <c r="W13" s="25"/>
      <c r="X13" s="33"/>
      <c r="Y13" s="33"/>
      <c r="Z13" s="25"/>
      <c r="AA13" s="34"/>
      <c r="AD13" s="27" t="s">
        <v>42</v>
      </c>
      <c r="AE13" s="35">
        <f>+AE14</f>
        <v>0</v>
      </c>
      <c r="AK13" s="57" t="s">
        <v>107</v>
      </c>
      <c r="AL13" s="58"/>
      <c r="AM13" s="59">
        <f>+AM5-AM7-AM10-AM11</f>
        <v>0</v>
      </c>
    </row>
    <row r="14" spans="1:39" ht="15.5" thickTop="1" thickBot="1" x14ac:dyDescent="0.4">
      <c r="A14" s="179" t="s">
        <v>51</v>
      </c>
      <c r="B14" t="s">
        <v>52</v>
      </c>
      <c r="C14" s="21">
        <v>10000</v>
      </c>
      <c r="D14" s="21"/>
      <c r="E14" s="8">
        <f t="shared" si="1"/>
        <v>8620.6896551724149</v>
      </c>
      <c r="F14" s="8">
        <f t="shared" si="2"/>
        <v>1379.3103448275865</v>
      </c>
      <c r="G14" s="8">
        <f t="shared" si="3"/>
        <v>10000.000000000002</v>
      </c>
      <c r="H14">
        <v>1</v>
      </c>
      <c r="I14" s="124">
        <v>50000</v>
      </c>
      <c r="J14" s="11">
        <v>25000</v>
      </c>
      <c r="K14" s="80">
        <v>4</v>
      </c>
      <c r="M14" s="39"/>
      <c r="N14" s="62"/>
      <c r="R14" s="129"/>
      <c r="U14" s="25" t="s">
        <v>53</v>
      </c>
      <c r="V14" s="25"/>
      <c r="W14" s="25"/>
      <c r="X14" s="33"/>
      <c r="Y14" s="33"/>
      <c r="Z14" s="25"/>
      <c r="AA14" s="25"/>
      <c r="AD14" s="19" t="s">
        <v>54</v>
      </c>
      <c r="AE14" s="37">
        <f>+Z11</f>
        <v>0</v>
      </c>
      <c r="AG14" t="s">
        <v>43</v>
      </c>
      <c r="AH14" s="41">
        <f>+SUM(AH15:AH16)</f>
        <v>0</v>
      </c>
    </row>
    <row r="15" spans="1:39" ht="18.5" x14ac:dyDescent="0.45">
      <c r="A15" s="4" t="s">
        <v>55</v>
      </c>
      <c r="B15" t="s">
        <v>56</v>
      </c>
      <c r="C15">
        <v>20000</v>
      </c>
      <c r="H15">
        <v>2</v>
      </c>
      <c r="I15" s="125">
        <v>18000</v>
      </c>
      <c r="J15" s="13">
        <v>2000</v>
      </c>
      <c r="K15" s="80">
        <v>5</v>
      </c>
      <c r="M15" s="63"/>
      <c r="N15" s="64"/>
      <c r="R15" s="130">
        <f>+SUM(R11:R13)</f>
        <v>60344.82931034483</v>
      </c>
      <c r="U15" s="25" t="s">
        <v>35</v>
      </c>
      <c r="V15" s="33"/>
      <c r="W15" s="25"/>
      <c r="X15" s="25"/>
      <c r="Y15" s="33"/>
      <c r="Z15" s="25"/>
      <c r="AA15" s="34"/>
      <c r="AD15" s="19"/>
      <c r="AG15" t="s">
        <v>7</v>
      </c>
      <c r="AH15" s="41">
        <f>+AA19</f>
        <v>0</v>
      </c>
      <c r="AK15" s="163"/>
      <c r="AL15" s="163"/>
    </row>
    <row r="16" spans="1:39" ht="23.5" x14ac:dyDescent="0.35">
      <c r="A16" s="4"/>
      <c r="B16" t="s">
        <v>57</v>
      </c>
      <c r="C16">
        <v>2300</v>
      </c>
      <c r="H16">
        <v>3</v>
      </c>
      <c r="I16" s="126">
        <v>2000</v>
      </c>
      <c r="J16" s="123"/>
      <c r="N16" s="45"/>
      <c r="R16" s="45"/>
      <c r="U16" s="25" t="s">
        <v>101</v>
      </c>
      <c r="V16" s="25"/>
      <c r="W16" s="25"/>
      <c r="X16" s="25"/>
      <c r="Y16" s="33"/>
      <c r="Z16" s="25"/>
      <c r="AA16" s="33"/>
      <c r="AD16" s="19" t="s">
        <v>59</v>
      </c>
      <c r="AG16" t="s">
        <v>50</v>
      </c>
      <c r="AH16" s="56">
        <f>+AM13</f>
        <v>0</v>
      </c>
      <c r="AK16" s="66"/>
      <c r="AL16" s="67"/>
    </row>
    <row r="17" spans="1:38" ht="23.5" x14ac:dyDescent="0.35">
      <c r="A17" s="4"/>
      <c r="B17" t="s">
        <v>35</v>
      </c>
      <c r="C17">
        <v>435</v>
      </c>
      <c r="I17" s="127">
        <f>SUM(I14:I16)</f>
        <v>70000</v>
      </c>
      <c r="J17" s="5">
        <f>SUM(J14:J16)</f>
        <v>27000</v>
      </c>
      <c r="U17" s="25" t="s">
        <v>89</v>
      </c>
      <c r="V17" s="25"/>
      <c r="W17" s="25"/>
      <c r="X17" s="33"/>
      <c r="Y17" s="33"/>
      <c r="Z17" s="25"/>
      <c r="AA17" s="33"/>
      <c r="AD17" s="19"/>
      <c r="AE17">
        <v>0</v>
      </c>
      <c r="AH17" s="20"/>
      <c r="AK17" s="68"/>
      <c r="AL17" s="69"/>
    </row>
    <row r="18" spans="1:38" ht="23.5" x14ac:dyDescent="0.35">
      <c r="C18">
        <f>+C15-C16-C17</f>
        <v>17265</v>
      </c>
      <c r="I18" s="131">
        <f>+I17-J17</f>
        <v>43000</v>
      </c>
      <c r="Q18" s="70"/>
      <c r="R18" s="107" t="s">
        <v>2</v>
      </c>
      <c r="U18" s="25" t="s">
        <v>106</v>
      </c>
      <c r="V18" s="25"/>
      <c r="W18" s="25"/>
      <c r="X18" s="71"/>
      <c r="Y18" s="33"/>
      <c r="Z18" s="25"/>
      <c r="AA18" s="34"/>
      <c r="AD18" s="19" t="s">
        <v>60</v>
      </c>
      <c r="AE18" s="72">
        <f>+AE13+AE6</f>
        <v>0</v>
      </c>
      <c r="AG18" t="s">
        <v>61</v>
      </c>
      <c r="AH18" s="41">
        <f>+AH14+AH6</f>
        <v>0</v>
      </c>
      <c r="AK18" s="68"/>
      <c r="AL18" s="69"/>
    </row>
    <row r="19" spans="1:38" ht="23" thickBot="1" x14ac:dyDescent="0.4">
      <c r="I19" s="2" t="s">
        <v>1</v>
      </c>
      <c r="K19" s="121"/>
      <c r="N19" s="3" t="s">
        <v>2</v>
      </c>
      <c r="P19" s="7"/>
      <c r="Q19" s="164" t="s">
        <v>53</v>
      </c>
      <c r="R19" s="164"/>
      <c r="U19" s="25" t="s">
        <v>58</v>
      </c>
      <c r="V19" s="33"/>
      <c r="W19" s="25"/>
      <c r="X19" s="25"/>
      <c r="Y19" s="33"/>
      <c r="Z19" s="25"/>
      <c r="AA19" s="34"/>
      <c r="AD19" s="19"/>
      <c r="AH19" s="20"/>
      <c r="AK19" s="68"/>
      <c r="AL19" s="74"/>
    </row>
    <row r="20" spans="1:38" ht="24.5" thickTop="1" thickBot="1" x14ac:dyDescent="0.4">
      <c r="H20" s="7"/>
      <c r="I20" s="159" t="s">
        <v>62</v>
      </c>
      <c r="J20" s="159"/>
      <c r="K20" s="121"/>
      <c r="L20" s="7"/>
      <c r="M20" s="159" t="s">
        <v>32</v>
      </c>
      <c r="N20" s="159"/>
      <c r="O20" s="7"/>
      <c r="P20">
        <v>9</v>
      </c>
      <c r="Q20" s="5">
        <v>17265</v>
      </c>
      <c r="R20" s="120">
        <f>+C18</f>
        <v>17265</v>
      </c>
      <c r="S20">
        <v>9</v>
      </c>
      <c r="U20" s="25" t="s">
        <v>37</v>
      </c>
      <c r="V20" s="33"/>
      <c r="W20" s="25"/>
      <c r="X20" s="25"/>
      <c r="Y20" s="33"/>
      <c r="Z20" s="25"/>
      <c r="AA20" s="34"/>
      <c r="AD20" s="75"/>
      <c r="AE20" s="47"/>
      <c r="AF20" s="58"/>
      <c r="AG20" s="58"/>
      <c r="AH20" s="158">
        <f>+AE18-AH18</f>
        <v>0</v>
      </c>
      <c r="AK20" s="68"/>
      <c r="AL20" s="76"/>
    </row>
    <row r="21" spans="1:38" ht="22.5" x14ac:dyDescent="0.35">
      <c r="I21" s="54"/>
      <c r="J21" s="77"/>
      <c r="K21" s="121"/>
      <c r="L21" s="78">
        <v>6</v>
      </c>
      <c r="M21" s="134">
        <v>6400</v>
      </c>
      <c r="N21" s="132">
        <v>6400</v>
      </c>
      <c r="O21" s="80">
        <v>6</v>
      </c>
      <c r="Q21" s="24"/>
      <c r="R21" s="53"/>
      <c r="U21" s="25" t="s">
        <v>28</v>
      </c>
      <c r="V21" s="33"/>
      <c r="W21" s="25"/>
      <c r="X21" s="71"/>
      <c r="Y21" s="25"/>
      <c r="Z21" s="71"/>
      <c r="AA21" s="34"/>
      <c r="AK21" s="68"/>
      <c r="AL21" s="74"/>
    </row>
    <row r="22" spans="1:38" ht="24" thickBot="1" x14ac:dyDescent="0.5">
      <c r="I22" s="84"/>
      <c r="J22" s="39"/>
      <c r="K22" s="121"/>
      <c r="L22" s="78">
        <v>7</v>
      </c>
      <c r="M22" s="29">
        <v>2000</v>
      </c>
      <c r="N22" s="14">
        <f>+G13</f>
        <v>2000</v>
      </c>
      <c r="O22" s="80">
        <v>7</v>
      </c>
      <c r="R22" s="85">
        <v>0</v>
      </c>
      <c r="U22" s="25" t="s">
        <v>41</v>
      </c>
      <c r="V22" s="33"/>
      <c r="W22" s="25"/>
      <c r="X22" s="73"/>
      <c r="Y22" s="25"/>
      <c r="Z22" s="71"/>
      <c r="AA22" s="34"/>
      <c r="AK22" s="66"/>
      <c r="AL22" s="67"/>
    </row>
    <row r="23" spans="1:38" ht="24" thickBot="1" x14ac:dyDescent="0.4">
      <c r="I23" s="48"/>
      <c r="J23" s="48"/>
      <c r="K23" s="121"/>
      <c r="L23" s="7">
        <v>8</v>
      </c>
      <c r="M23" s="21">
        <v>10000</v>
      </c>
      <c r="N23" s="14">
        <f>+G14</f>
        <v>10000.000000000002</v>
      </c>
      <c r="O23">
        <v>8</v>
      </c>
      <c r="R23" s="45"/>
      <c r="U23" s="25" t="s">
        <v>44</v>
      </c>
      <c r="V23" s="33"/>
      <c r="W23" s="25"/>
      <c r="X23" s="33"/>
      <c r="Y23" s="25"/>
      <c r="Z23" s="71"/>
      <c r="AA23" s="34"/>
      <c r="AK23" s="91"/>
      <c r="AL23" s="69"/>
    </row>
    <row r="24" spans="1:38" ht="19" thickBot="1" x14ac:dyDescent="0.5">
      <c r="I24" s="50">
        <f>+I23-J23</f>
        <v>0</v>
      </c>
      <c r="K24" s="121"/>
      <c r="L24" s="7"/>
      <c r="M24" s="92">
        <f>SUM(M21:M23)</f>
        <v>18400</v>
      </c>
      <c r="N24" s="92">
        <f>SUM(N21:N23)</f>
        <v>18400</v>
      </c>
      <c r="O24" s="61"/>
      <c r="R24" s="45"/>
      <c r="U24" s="25"/>
      <c r="V24" s="81"/>
      <c r="W24" s="82"/>
      <c r="X24" s="81">
        <f>SUM(X6:X23)</f>
        <v>0</v>
      </c>
      <c r="Y24" s="81">
        <f>SUM(Y6:Y23)</f>
        <v>0</v>
      </c>
      <c r="Z24" s="82"/>
      <c r="AA24" s="83"/>
    </row>
    <row r="25" spans="1:38" ht="16" thickBot="1" x14ac:dyDescent="0.4">
      <c r="I25" s="52"/>
      <c r="J25" s="37"/>
      <c r="K25" s="121"/>
      <c r="M25" s="48">
        <v>0</v>
      </c>
      <c r="N25" s="93">
        <v>0</v>
      </c>
      <c r="R25" s="45"/>
      <c r="U25" s="25"/>
      <c r="V25" s="86">
        <f>+SUM(V6:V23)</f>
        <v>0</v>
      </c>
      <c r="W25" s="86">
        <f>+SUM(W6:W23)</f>
        <v>0</v>
      </c>
      <c r="X25" s="82"/>
      <c r="Y25" s="82"/>
      <c r="Z25" s="81">
        <f>SUM(Z6:Z24)</f>
        <v>0</v>
      </c>
      <c r="AA25" s="82"/>
    </row>
    <row r="26" spans="1:38" ht="19" thickBot="1" x14ac:dyDescent="0.5">
      <c r="N26" s="63">
        <v>0</v>
      </c>
      <c r="U26" s="87"/>
      <c r="V26" s="88"/>
      <c r="W26" s="89">
        <v>0</v>
      </c>
      <c r="X26" s="88"/>
      <c r="Y26" s="88"/>
      <c r="Z26" s="88"/>
      <c r="AA26" s="90">
        <f>SUM(AA6:AA24)</f>
        <v>0</v>
      </c>
    </row>
    <row r="27" spans="1:38" ht="18.5" x14ac:dyDescent="0.45">
      <c r="N27" s="94"/>
    </row>
    <row r="28" spans="1:38" x14ac:dyDescent="0.35">
      <c r="I28" s="2" t="s">
        <v>1</v>
      </c>
      <c r="N28" s="95" t="s">
        <v>2</v>
      </c>
      <c r="Q28" s="70" t="s">
        <v>1</v>
      </c>
    </row>
    <row r="29" spans="1:38" ht="15" thickBot="1" x14ac:dyDescent="0.4">
      <c r="I29" s="159" t="s">
        <v>42</v>
      </c>
      <c r="J29" s="159"/>
      <c r="M29" s="159" t="s">
        <v>101</v>
      </c>
      <c r="N29" s="159"/>
      <c r="O29" s="7"/>
      <c r="Q29" s="161" t="s">
        <v>63</v>
      </c>
      <c r="R29" s="161"/>
    </row>
    <row r="30" spans="1:38" x14ac:dyDescent="0.35">
      <c r="I30" s="54"/>
      <c r="J30" s="55"/>
      <c r="M30" s="79"/>
      <c r="N30" s="55">
        <f>+C16</f>
        <v>2300</v>
      </c>
      <c r="O30" s="96"/>
      <c r="P30" s="4">
        <v>6</v>
      </c>
      <c r="Q30" s="133">
        <f>+E12</f>
        <v>5517.2413793103451</v>
      </c>
      <c r="R30" s="14"/>
    </row>
    <row r="31" spans="1:38" x14ac:dyDescent="0.35">
      <c r="I31" s="29"/>
      <c r="J31" s="14"/>
      <c r="M31" s="29"/>
      <c r="N31" s="14"/>
      <c r="O31" s="80"/>
      <c r="P31" s="4">
        <v>7</v>
      </c>
      <c r="Q31" s="5">
        <f>+E13</f>
        <v>1724.1379310344828</v>
      </c>
      <c r="R31" s="14"/>
    </row>
    <row r="32" spans="1:38" x14ac:dyDescent="0.35">
      <c r="I32" s="97"/>
      <c r="J32" s="30"/>
      <c r="M32" s="97"/>
      <c r="N32" s="30"/>
      <c r="O32" s="80"/>
      <c r="P32" s="4">
        <v>8</v>
      </c>
      <c r="Q32" s="123">
        <f>+E14</f>
        <v>8620.6896551724149</v>
      </c>
      <c r="R32" s="24"/>
    </row>
    <row r="33" spans="9:19" ht="19" thickBot="1" x14ac:dyDescent="0.5">
      <c r="I33" s="39"/>
      <c r="J33" s="62"/>
      <c r="M33" s="39"/>
      <c r="N33" s="98">
        <f>+N30</f>
        <v>2300</v>
      </c>
      <c r="Q33" s="138"/>
      <c r="R33" s="122">
        <v>0</v>
      </c>
    </row>
    <row r="34" spans="9:19" ht="18.5" x14ac:dyDescent="0.45">
      <c r="I34" s="99">
        <f>+I33-J33</f>
        <v>0</v>
      </c>
      <c r="J34" s="64"/>
      <c r="N34" s="64"/>
      <c r="Q34" s="140">
        <f>+SUM(Q30:Q32)</f>
        <v>15862.068965517243</v>
      </c>
    </row>
    <row r="35" spans="9:19" x14ac:dyDescent="0.35">
      <c r="I35" s="1"/>
      <c r="N35" s="45"/>
      <c r="Q35" s="70" t="s">
        <v>1</v>
      </c>
      <c r="R35" t="s">
        <v>63</v>
      </c>
    </row>
    <row r="36" spans="9:19" ht="15" thickBot="1" x14ac:dyDescent="0.4">
      <c r="I36" s="160"/>
      <c r="J36" s="160"/>
      <c r="N36" s="95" t="s">
        <v>2</v>
      </c>
      <c r="Q36" s="161" t="s">
        <v>64</v>
      </c>
      <c r="R36" s="161"/>
    </row>
    <row r="37" spans="9:19" ht="15" thickBot="1" x14ac:dyDescent="0.4">
      <c r="I37" s="100"/>
      <c r="J37" s="77"/>
      <c r="M37" s="159" t="s">
        <v>35</v>
      </c>
      <c r="N37" s="159"/>
      <c r="Q37" s="54">
        <f>+C15</f>
        <v>20000</v>
      </c>
      <c r="R37" s="55"/>
    </row>
    <row r="38" spans="9:19" x14ac:dyDescent="0.35">
      <c r="I38" s="37"/>
      <c r="J38" s="37"/>
      <c r="M38" s="54"/>
      <c r="N38" s="55">
        <f>+C17</f>
        <v>435</v>
      </c>
      <c r="O38" s="61"/>
      <c r="Q38" s="101"/>
      <c r="R38" s="14"/>
    </row>
    <row r="39" spans="9:19" x14ac:dyDescent="0.35">
      <c r="I39" s="37"/>
      <c r="J39" s="152" t="s">
        <v>2</v>
      </c>
      <c r="M39" s="29"/>
      <c r="N39" s="14"/>
      <c r="Q39" s="97"/>
      <c r="R39" s="30"/>
    </row>
    <row r="40" spans="9:19" ht="19" thickBot="1" x14ac:dyDescent="0.5">
      <c r="I40" s="162" t="s">
        <v>102</v>
      </c>
      <c r="J40" s="162"/>
      <c r="M40" s="102"/>
      <c r="N40" s="103">
        <f>SUM(N38:N39)</f>
        <v>435</v>
      </c>
      <c r="Q40" s="104">
        <f>SUM(Q37:Q39)</f>
        <v>20000</v>
      </c>
      <c r="R40" s="62"/>
    </row>
    <row r="41" spans="9:19" x14ac:dyDescent="0.35">
      <c r="I41" s="54">
        <v>2537.9299999999998</v>
      </c>
      <c r="J41" s="55">
        <v>3724.14</v>
      </c>
      <c r="R41" s="64"/>
    </row>
    <row r="42" spans="9:19" x14ac:dyDescent="0.35">
      <c r="I42" s="29"/>
      <c r="J42" s="14"/>
      <c r="N42" s="3" t="s">
        <v>2</v>
      </c>
      <c r="R42" s="153" t="s">
        <v>2</v>
      </c>
    </row>
    <row r="43" spans="9:19" ht="15" thickBot="1" x14ac:dyDescent="0.4">
      <c r="I43" s="97"/>
      <c r="J43" s="30"/>
      <c r="M43" s="159" t="s">
        <v>98</v>
      </c>
      <c r="N43" s="159"/>
      <c r="Q43" s="159" t="s">
        <v>88</v>
      </c>
      <c r="R43" s="159"/>
    </row>
    <row r="44" spans="9:19" ht="15" thickBot="1" x14ac:dyDescent="0.4">
      <c r="I44" s="149">
        <f>+I41</f>
        <v>2537.9299999999998</v>
      </c>
      <c r="J44" s="150">
        <f>+J41</f>
        <v>3724.14</v>
      </c>
      <c r="L44">
        <v>4</v>
      </c>
      <c r="M44" s="54">
        <f>+N44*0.5</f>
        <v>3448.275862068966</v>
      </c>
      <c r="N44" s="55">
        <f>+F3</f>
        <v>6896.5517241379321</v>
      </c>
      <c r="O44">
        <v>2</v>
      </c>
      <c r="Q44" s="54"/>
      <c r="R44" s="55">
        <f>+M44</f>
        <v>3448.275862068966</v>
      </c>
      <c r="S44">
        <v>4</v>
      </c>
    </row>
    <row r="45" spans="9:19" x14ac:dyDescent="0.35">
      <c r="J45" s="151">
        <f>+J44-I44</f>
        <v>1186.21</v>
      </c>
      <c r="L45">
        <v>5</v>
      </c>
      <c r="M45" s="29">
        <v>275.86</v>
      </c>
      <c r="N45" s="14">
        <f>+F4</f>
        <v>2482.7586206896553</v>
      </c>
      <c r="O45">
        <v>2</v>
      </c>
      <c r="Q45" s="29"/>
      <c r="R45" s="14">
        <v>275.86</v>
      </c>
      <c r="S45">
        <v>5</v>
      </c>
    </row>
    <row r="46" spans="9:19" x14ac:dyDescent="0.35">
      <c r="M46" s="13"/>
      <c r="N46" s="14">
        <f>+R13*0.16</f>
        <v>275.86206896551727</v>
      </c>
      <c r="O46">
        <v>3</v>
      </c>
      <c r="Q46" s="13"/>
      <c r="R46" s="14">
        <f>+V13*0.16</f>
        <v>0</v>
      </c>
    </row>
    <row r="47" spans="9:19" x14ac:dyDescent="0.35">
      <c r="M47" s="142">
        <f>SUM(M44:M46)</f>
        <v>3724.1358620689662</v>
      </c>
      <c r="N47" s="141">
        <f>SUM(N44:N46)</f>
        <v>9655.1724137931051</v>
      </c>
      <c r="Q47" s="147">
        <v>3724.14</v>
      </c>
      <c r="R47" s="146">
        <f>SUM(R44:R45)</f>
        <v>3724.1358620689662</v>
      </c>
    </row>
    <row r="48" spans="9:19" ht="18.5" x14ac:dyDescent="0.45">
      <c r="N48" s="139">
        <f>+N47-M47</f>
        <v>5931.0365517241389</v>
      </c>
      <c r="R48" s="148">
        <v>0</v>
      </c>
    </row>
    <row r="49" spans="10:19" x14ac:dyDescent="0.35">
      <c r="M49" s="70" t="s">
        <v>1</v>
      </c>
      <c r="Q49" s="70" t="s">
        <v>1</v>
      </c>
    </row>
    <row r="50" spans="10:19" ht="15" thickBot="1" x14ac:dyDescent="0.4">
      <c r="M50" s="159" t="s">
        <v>99</v>
      </c>
      <c r="N50" s="159"/>
      <c r="Q50" s="159" t="s">
        <v>100</v>
      </c>
      <c r="R50" s="159"/>
    </row>
    <row r="51" spans="10:19" x14ac:dyDescent="0.35">
      <c r="L51" s="4"/>
      <c r="M51" s="133">
        <f>+F12</f>
        <v>882.75862068965523</v>
      </c>
      <c r="N51" s="136">
        <v>882.76</v>
      </c>
      <c r="O51">
        <v>6</v>
      </c>
      <c r="P51" s="4">
        <v>6</v>
      </c>
      <c r="Q51" s="137">
        <v>882.76</v>
      </c>
      <c r="R51" s="14"/>
      <c r="S51" t="s">
        <v>103</v>
      </c>
    </row>
    <row r="52" spans="10:19" x14ac:dyDescent="0.35">
      <c r="J52" s="5"/>
      <c r="L52" s="4">
        <v>7</v>
      </c>
      <c r="M52" s="5">
        <f>+F13</f>
        <v>275.86206896551727</v>
      </c>
      <c r="N52" s="14">
        <v>275.86</v>
      </c>
      <c r="O52">
        <v>7</v>
      </c>
      <c r="P52" s="4">
        <v>7</v>
      </c>
      <c r="Q52" s="5">
        <v>275.86</v>
      </c>
      <c r="R52" s="14"/>
    </row>
    <row r="53" spans="10:19" x14ac:dyDescent="0.35">
      <c r="L53" s="4">
        <v>8</v>
      </c>
      <c r="M53" s="123">
        <f>+F14</f>
        <v>1379.3103448275865</v>
      </c>
      <c r="N53" s="24">
        <v>1379.21</v>
      </c>
      <c r="O53">
        <v>10</v>
      </c>
      <c r="P53" s="4">
        <v>10</v>
      </c>
      <c r="Q53" s="123">
        <f>+F14</f>
        <v>1379.3103448275865</v>
      </c>
      <c r="R53" s="24"/>
    </row>
    <row r="54" spans="10:19" x14ac:dyDescent="0.35">
      <c r="M54" s="144">
        <f>SUM(M51:M53)</f>
        <v>2537.9310344827591</v>
      </c>
      <c r="N54" s="145">
        <f>SUM(N51:N53)</f>
        <v>2537.83</v>
      </c>
      <c r="Q54" s="144">
        <f>SUM(Q51:Q53)</f>
        <v>2537.9303448275864</v>
      </c>
      <c r="R54" s="122">
        <v>2537.9299999999998</v>
      </c>
    </row>
    <row r="55" spans="10:19" ht="18.5" x14ac:dyDescent="0.45">
      <c r="M55" s="143">
        <v>0</v>
      </c>
      <c r="Q55" s="148">
        <v>0</v>
      </c>
    </row>
    <row r="58" spans="10:19" x14ac:dyDescent="0.35">
      <c r="M58" t="s">
        <v>104</v>
      </c>
      <c r="O58" s="154">
        <f>+I11+I18+Q34+Q40+M55+Q55</f>
        <v>120197.06896551725</v>
      </c>
    </row>
    <row r="59" spans="10:19" x14ac:dyDescent="0.35">
      <c r="M59" t="s">
        <v>105</v>
      </c>
      <c r="O59" s="154">
        <f>+R6+R15+N26+N33+N40+J45+N48</f>
        <v>120197.07586206897</v>
      </c>
    </row>
  </sheetData>
  <mergeCells count="27">
    <mergeCell ref="AD3:AH3"/>
    <mergeCell ref="AK3:AM3"/>
    <mergeCell ref="I13:J13"/>
    <mergeCell ref="I3:J3"/>
    <mergeCell ref="M3:N3"/>
    <mergeCell ref="Q3:R3"/>
    <mergeCell ref="U3:AA3"/>
    <mergeCell ref="V4:W4"/>
    <mergeCell ref="X4:Y4"/>
    <mergeCell ref="Z4:AA4"/>
    <mergeCell ref="Q10:R10"/>
    <mergeCell ref="M12:N12"/>
    <mergeCell ref="AK15:AL15"/>
    <mergeCell ref="Q19:R19"/>
    <mergeCell ref="I20:J20"/>
    <mergeCell ref="M20:N20"/>
    <mergeCell ref="I29:J29"/>
    <mergeCell ref="M29:N29"/>
    <mergeCell ref="Q29:R29"/>
    <mergeCell ref="M50:N50"/>
    <mergeCell ref="Q50:R50"/>
    <mergeCell ref="I36:J36"/>
    <mergeCell ref="Q36:R36"/>
    <mergeCell ref="M37:N37"/>
    <mergeCell ref="I40:J40"/>
    <mergeCell ref="M43:N43"/>
    <mergeCell ref="Q43:R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66FB-FC5F-4642-801F-B463A25A640A}">
  <dimension ref="A2:G10"/>
  <sheetViews>
    <sheetView workbookViewId="0">
      <selection activeCell="A10" sqref="A10"/>
    </sheetView>
  </sheetViews>
  <sheetFormatPr baseColWidth="10" defaultRowHeight="14.5" x14ac:dyDescent="0.35"/>
  <sheetData>
    <row r="2" spans="1:7" x14ac:dyDescent="0.35">
      <c r="B2" s="173" t="s">
        <v>73</v>
      </c>
      <c r="C2" s="173"/>
      <c r="E2" s="173" t="s">
        <v>110</v>
      </c>
      <c r="F2" s="173"/>
    </row>
    <row r="3" spans="1:7" x14ac:dyDescent="0.35">
      <c r="B3" s="174" t="s">
        <v>108</v>
      </c>
      <c r="C3" t="s">
        <v>109</v>
      </c>
      <c r="E3" s="174" t="s">
        <v>108</v>
      </c>
      <c r="F3" t="s">
        <v>109</v>
      </c>
    </row>
    <row r="4" spans="1:7" x14ac:dyDescent="0.35">
      <c r="A4">
        <v>1</v>
      </c>
      <c r="B4">
        <v>18000</v>
      </c>
      <c r="D4">
        <v>2</v>
      </c>
      <c r="E4">
        <v>18000</v>
      </c>
      <c r="F4">
        <v>18000</v>
      </c>
      <c r="G4">
        <v>1</v>
      </c>
    </row>
    <row r="5" spans="1:7" x14ac:dyDescent="0.35">
      <c r="B5" s="21">
        <v>18000</v>
      </c>
      <c r="F5">
        <v>0</v>
      </c>
    </row>
    <row r="6" spans="1:7" x14ac:dyDescent="0.35">
      <c r="A6" t="s">
        <v>111</v>
      </c>
    </row>
    <row r="8" spans="1:7" x14ac:dyDescent="0.35">
      <c r="B8" s="173" t="s">
        <v>5</v>
      </c>
      <c r="C8" s="173"/>
    </row>
    <row r="9" spans="1:7" x14ac:dyDescent="0.35">
      <c r="B9" s="174" t="s">
        <v>108</v>
      </c>
      <c r="C9" t="s">
        <v>109</v>
      </c>
    </row>
    <row r="10" spans="1:7" x14ac:dyDescent="0.35">
      <c r="C10">
        <v>18000</v>
      </c>
      <c r="D10">
        <v>2</v>
      </c>
    </row>
  </sheetData>
  <mergeCells count="3">
    <mergeCell ref="B2:C2"/>
    <mergeCell ref="E2:F2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215F-6A67-40EA-998C-2D6B933C33BA}">
  <dimension ref="A1:O83"/>
  <sheetViews>
    <sheetView topLeftCell="E47" workbookViewId="0">
      <selection activeCell="E55" sqref="E55:G55"/>
    </sheetView>
  </sheetViews>
  <sheetFormatPr baseColWidth="10" defaultRowHeight="14.5" x14ac:dyDescent="0.35"/>
  <cols>
    <col min="2" max="2" width="20.453125" bestFit="1" customWidth="1"/>
    <col min="3" max="3" width="11.08984375" bestFit="1" customWidth="1"/>
    <col min="5" max="5" width="28.08984375" bestFit="1" customWidth="1"/>
    <col min="6" max="6" width="15.90625" bestFit="1" customWidth="1"/>
    <col min="7" max="7" width="13.90625" customWidth="1"/>
    <col min="11" max="11" width="17.36328125" customWidth="1"/>
  </cols>
  <sheetData>
    <row r="1" spans="1:15" x14ac:dyDescent="0.35">
      <c r="G1" t="s">
        <v>74</v>
      </c>
    </row>
    <row r="2" spans="1:15" x14ac:dyDescent="0.35">
      <c r="G2" t="s">
        <v>75</v>
      </c>
    </row>
    <row r="3" spans="1:15" ht="15" thickBot="1" x14ac:dyDescent="0.4">
      <c r="B3" t="s">
        <v>65</v>
      </c>
      <c r="F3" s="166" t="s">
        <v>68</v>
      </c>
      <c r="G3" s="166"/>
      <c r="H3" s="6"/>
      <c r="I3" s="7"/>
      <c r="J3" s="166" t="s">
        <v>73</v>
      </c>
      <c r="K3" s="166"/>
      <c r="N3" s="166" t="s">
        <v>28</v>
      </c>
      <c r="O3" s="166"/>
    </row>
    <row r="4" spans="1:15" ht="15" thickTop="1" x14ac:dyDescent="0.35">
      <c r="A4">
        <v>1</v>
      </c>
      <c r="B4" t="s">
        <v>66</v>
      </c>
      <c r="C4" s="8">
        <v>150000</v>
      </c>
      <c r="E4" s="9">
        <v>1</v>
      </c>
      <c r="F4" s="10">
        <v>150000</v>
      </c>
      <c r="G4" s="11">
        <f>+C6</f>
        <v>30000</v>
      </c>
      <c r="H4" s="12">
        <v>3</v>
      </c>
      <c r="I4" s="4"/>
      <c r="J4" s="13"/>
      <c r="K4" s="14">
        <f>+C12</f>
        <v>100000</v>
      </c>
      <c r="L4">
        <v>2</v>
      </c>
      <c r="N4" s="14">
        <v>100000</v>
      </c>
      <c r="O4" s="14">
        <f>+G10</f>
        <v>0</v>
      </c>
    </row>
    <row r="5" spans="1:15" x14ac:dyDescent="0.35">
      <c r="E5" s="4"/>
      <c r="F5" s="22"/>
      <c r="G5" s="13"/>
      <c r="H5" s="12"/>
      <c r="J5" s="8">
        <f>+C14</f>
        <v>20000</v>
      </c>
      <c r="K5" s="14"/>
      <c r="O5" s="14">
        <v>20000</v>
      </c>
    </row>
    <row r="6" spans="1:15" x14ac:dyDescent="0.35">
      <c r="B6" t="s">
        <v>67</v>
      </c>
      <c r="C6" s="8">
        <f>+C4*B7</f>
        <v>30000</v>
      </c>
      <c r="E6" s="4"/>
      <c r="F6" s="29"/>
      <c r="G6" s="14"/>
      <c r="H6" s="12"/>
      <c r="J6" s="24"/>
      <c r="K6" s="30"/>
      <c r="N6" s="24"/>
      <c r="O6" s="30"/>
    </row>
    <row r="7" spans="1:15" ht="15" thickBot="1" x14ac:dyDescent="0.4">
      <c r="B7" s="105">
        <v>0.2</v>
      </c>
      <c r="E7" s="7"/>
      <c r="F7" s="36"/>
      <c r="G7" s="37"/>
      <c r="H7" s="38"/>
      <c r="J7" s="39"/>
      <c r="K7" s="40"/>
      <c r="N7" s="39"/>
      <c r="O7" s="40"/>
    </row>
    <row r="8" spans="1:15" x14ac:dyDescent="0.35">
      <c r="F8" s="31"/>
      <c r="G8" s="43"/>
      <c r="H8" s="12"/>
      <c r="J8" s="44">
        <f>+J7-K7</f>
        <v>0</v>
      </c>
      <c r="K8" s="45"/>
      <c r="N8" s="44">
        <f>+N7-O7</f>
        <v>0</v>
      </c>
      <c r="O8" s="45"/>
    </row>
    <row r="9" spans="1:15" ht="15" thickBot="1" x14ac:dyDescent="0.4">
      <c r="F9" s="46"/>
      <c r="G9" s="47"/>
      <c r="H9" s="12"/>
      <c r="K9" s="45"/>
      <c r="O9" s="45"/>
    </row>
    <row r="10" spans="1:15" ht="15" thickBot="1" x14ac:dyDescent="0.4">
      <c r="F10" s="48"/>
      <c r="G10" s="48"/>
      <c r="H10" s="12"/>
    </row>
    <row r="11" spans="1:15" ht="18.5" x14ac:dyDescent="0.45">
      <c r="B11" t="s">
        <v>71</v>
      </c>
      <c r="F11" s="50">
        <f>+F10-G10</f>
        <v>0</v>
      </c>
      <c r="G11" s="37"/>
      <c r="H11" s="12"/>
      <c r="J11" s="1" t="s">
        <v>1</v>
      </c>
    </row>
    <row r="12" spans="1:15" ht="15" thickBot="1" x14ac:dyDescent="0.4">
      <c r="B12" t="s">
        <v>72</v>
      </c>
      <c r="C12" s="8">
        <v>100000</v>
      </c>
      <c r="F12" s="52"/>
      <c r="G12" s="37"/>
      <c r="H12" s="12"/>
      <c r="J12" s="161" t="s">
        <v>70</v>
      </c>
      <c r="K12" s="161"/>
    </row>
    <row r="13" spans="1:15" ht="15" thickBot="1" x14ac:dyDescent="0.4">
      <c r="F13" s="166" t="s">
        <v>69</v>
      </c>
      <c r="G13" s="166"/>
      <c r="H13" s="7"/>
      <c r="J13" s="54"/>
      <c r="K13" s="55"/>
    </row>
    <row r="14" spans="1:15" ht="15.5" thickTop="1" thickBot="1" x14ac:dyDescent="0.4">
      <c r="C14">
        <f>+C12*0.2</f>
        <v>20000</v>
      </c>
      <c r="E14">
        <v>3</v>
      </c>
      <c r="F14" s="5">
        <v>30000</v>
      </c>
      <c r="G14" s="60">
        <f>+F4</f>
        <v>150000</v>
      </c>
      <c r="H14" s="61">
        <v>1</v>
      </c>
      <c r="J14" s="39"/>
      <c r="K14" s="62"/>
    </row>
    <row r="15" spans="1:15" ht="18.5" x14ac:dyDescent="0.45">
      <c r="F15" s="24"/>
      <c r="G15" s="30"/>
      <c r="H15" s="61"/>
      <c r="J15" s="63"/>
      <c r="K15" s="64"/>
    </row>
    <row r="16" spans="1:15" ht="15" thickBot="1" x14ac:dyDescent="0.4">
      <c r="F16" s="65"/>
      <c r="G16" s="62">
        <v>120000</v>
      </c>
      <c r="K16" s="45"/>
    </row>
    <row r="21" spans="5:15" x14ac:dyDescent="0.35">
      <c r="G21" t="s">
        <v>74</v>
      </c>
    </row>
    <row r="22" spans="5:15" x14ac:dyDescent="0.35">
      <c r="G22" t="s">
        <v>75</v>
      </c>
    </row>
    <row r="23" spans="5:15" ht="15" thickBot="1" x14ac:dyDescent="0.4">
      <c r="F23" s="166" t="s">
        <v>68</v>
      </c>
      <c r="G23" s="166"/>
      <c r="H23" s="6"/>
      <c r="I23" s="7"/>
      <c r="J23" s="166" t="s">
        <v>73</v>
      </c>
      <c r="K23" s="166"/>
      <c r="N23" s="166" t="s">
        <v>28</v>
      </c>
      <c r="O23" s="166"/>
    </row>
    <row r="24" spans="5:15" ht="15" thickTop="1" x14ac:dyDescent="0.35">
      <c r="E24" s="9">
        <v>1</v>
      </c>
      <c r="F24" s="10">
        <v>150000</v>
      </c>
      <c r="G24" s="11">
        <v>30000</v>
      </c>
      <c r="H24" s="12">
        <v>3</v>
      </c>
      <c r="I24" s="4"/>
      <c r="J24" s="13"/>
      <c r="K24" s="14">
        <v>100000</v>
      </c>
      <c r="L24">
        <v>2</v>
      </c>
      <c r="N24" s="14">
        <v>100000</v>
      </c>
      <c r="O24" s="14">
        <f>+G30</f>
        <v>0</v>
      </c>
    </row>
    <row r="25" spans="5:15" x14ac:dyDescent="0.35">
      <c r="E25" s="4"/>
      <c r="F25" s="22"/>
      <c r="G25" s="13"/>
      <c r="H25" s="12"/>
      <c r="J25" s="8">
        <f>+C34</f>
        <v>0</v>
      </c>
      <c r="K25" s="14"/>
      <c r="O25" s="14">
        <v>20000</v>
      </c>
    </row>
    <row r="26" spans="5:15" x14ac:dyDescent="0.35">
      <c r="E26" s="4"/>
      <c r="F26" s="29"/>
      <c r="G26" s="14"/>
      <c r="H26" s="12"/>
      <c r="J26" s="24"/>
      <c r="K26" s="30"/>
      <c r="N26" s="24"/>
      <c r="O26" s="30"/>
    </row>
    <row r="27" spans="5:15" ht="15" thickBot="1" x14ac:dyDescent="0.4">
      <c r="E27" s="7"/>
      <c r="F27" s="36"/>
      <c r="G27" s="37"/>
      <c r="H27" s="38"/>
      <c r="J27" s="39"/>
      <c r="K27" s="40"/>
      <c r="N27" s="39"/>
      <c r="O27" s="40"/>
    </row>
    <row r="28" spans="5:15" x14ac:dyDescent="0.35">
      <c r="F28" s="31"/>
      <c r="G28" s="43"/>
      <c r="H28" s="12"/>
      <c r="J28" s="44">
        <f>+J27-K27</f>
        <v>0</v>
      </c>
      <c r="K28" s="45"/>
      <c r="N28" s="44">
        <f>+N27-O27</f>
        <v>0</v>
      </c>
      <c r="O28" s="45"/>
    </row>
    <row r="29" spans="5:15" ht="15" thickBot="1" x14ac:dyDescent="0.4">
      <c r="F29" s="46"/>
      <c r="G29" s="47"/>
      <c r="H29" s="12"/>
      <c r="K29" s="45"/>
      <c r="O29" s="45"/>
    </row>
    <row r="30" spans="5:15" ht="15" thickBot="1" x14ac:dyDescent="0.4">
      <c r="F30" s="48"/>
      <c r="G30" s="48"/>
      <c r="H30" s="12"/>
    </row>
    <row r="31" spans="5:15" ht="18.5" x14ac:dyDescent="0.45">
      <c r="F31" s="50">
        <f>+F24</f>
        <v>150000</v>
      </c>
      <c r="G31" s="37">
        <f>+G24</f>
        <v>30000</v>
      </c>
      <c r="H31" s="12"/>
      <c r="J31" s="1" t="s">
        <v>1</v>
      </c>
    </row>
    <row r="32" spans="5:15" ht="15" thickBot="1" x14ac:dyDescent="0.4">
      <c r="F32" s="52">
        <f>+F31-G31</f>
        <v>120000</v>
      </c>
      <c r="G32" s="37"/>
      <c r="H32" s="12"/>
      <c r="J32" s="161" t="s">
        <v>76</v>
      </c>
      <c r="K32" s="161"/>
    </row>
    <row r="33" spans="6:11" ht="15" thickBot="1" x14ac:dyDescent="0.4">
      <c r="F33" s="166" t="s">
        <v>69</v>
      </c>
      <c r="G33" s="166"/>
      <c r="H33" s="7"/>
      <c r="I33">
        <v>3</v>
      </c>
      <c r="J33" s="54">
        <v>30000</v>
      </c>
      <c r="K33" s="55"/>
    </row>
    <row r="34" spans="6:11" ht="15.5" thickTop="1" thickBot="1" x14ac:dyDescent="0.4">
      <c r="F34" s="5"/>
      <c r="G34" s="60">
        <f>+F24</f>
        <v>150000</v>
      </c>
      <c r="H34" s="61">
        <v>1</v>
      </c>
      <c r="J34" s="39"/>
      <c r="K34" s="62"/>
    </row>
    <row r="35" spans="6:11" ht="18.5" x14ac:dyDescent="0.45">
      <c r="F35" s="24"/>
      <c r="G35" s="30"/>
      <c r="H35" s="61"/>
      <c r="J35" s="63"/>
      <c r="K35" s="64"/>
    </row>
    <row r="36" spans="6:11" ht="15" thickBot="1" x14ac:dyDescent="0.4">
      <c r="F36" s="65"/>
      <c r="G36" s="62">
        <v>150000</v>
      </c>
      <c r="K36" s="45"/>
    </row>
    <row r="40" spans="6:11" x14ac:dyDescent="0.35">
      <c r="F40" t="s">
        <v>82</v>
      </c>
    </row>
    <row r="41" spans="6:11" x14ac:dyDescent="0.35">
      <c r="F41" t="s">
        <v>77</v>
      </c>
      <c r="G41" t="s">
        <v>78</v>
      </c>
    </row>
    <row r="42" spans="6:11" x14ac:dyDescent="0.35">
      <c r="F42" t="s">
        <v>79</v>
      </c>
    </row>
    <row r="43" spans="6:11" x14ac:dyDescent="0.35">
      <c r="G43" t="s">
        <v>84</v>
      </c>
    </row>
    <row r="44" spans="6:11" x14ac:dyDescent="0.35">
      <c r="G44" t="s">
        <v>84</v>
      </c>
    </row>
    <row r="45" spans="6:11" x14ac:dyDescent="0.35">
      <c r="F45" t="s">
        <v>83</v>
      </c>
    </row>
    <row r="46" spans="6:11" x14ac:dyDescent="0.35">
      <c r="F46" t="s">
        <v>80</v>
      </c>
      <c r="G46" t="s">
        <v>40</v>
      </c>
    </row>
    <row r="47" spans="6:11" x14ac:dyDescent="0.35">
      <c r="F47" t="s">
        <v>81</v>
      </c>
    </row>
    <row r="48" spans="6:11" x14ac:dyDescent="0.35">
      <c r="F48" t="s">
        <v>84</v>
      </c>
    </row>
    <row r="49" spans="4:7" x14ac:dyDescent="0.35">
      <c r="F49" t="s">
        <v>84</v>
      </c>
    </row>
    <row r="51" spans="4:7" x14ac:dyDescent="0.35">
      <c r="F51" s="21">
        <v>20000</v>
      </c>
    </row>
    <row r="52" spans="4:7" x14ac:dyDescent="0.35">
      <c r="E52" s="17" t="s">
        <v>86</v>
      </c>
      <c r="F52" s="106">
        <f>+F53*0.16</f>
        <v>2758.620689655173</v>
      </c>
    </row>
    <row r="53" spans="4:7" x14ac:dyDescent="0.35">
      <c r="E53" t="s">
        <v>85</v>
      </c>
      <c r="F53" s="8">
        <f>+F51/1.16</f>
        <v>17241.37931034483</v>
      </c>
    </row>
    <row r="55" spans="4:7" x14ac:dyDescent="0.35">
      <c r="E55" s="119"/>
      <c r="F55" s="119"/>
      <c r="G55" s="119"/>
    </row>
    <row r="56" spans="4:7" x14ac:dyDescent="0.35">
      <c r="F56" t="s">
        <v>93</v>
      </c>
      <c r="G56" t="s">
        <v>94</v>
      </c>
    </row>
    <row r="57" spans="4:7" x14ac:dyDescent="0.35">
      <c r="E57" t="s">
        <v>87</v>
      </c>
    </row>
    <row r="58" spans="4:7" x14ac:dyDescent="0.35">
      <c r="E58" t="s">
        <v>88</v>
      </c>
      <c r="F58" s="8">
        <v>2758.62</v>
      </c>
      <c r="G58">
        <v>4000</v>
      </c>
    </row>
    <row r="59" spans="4:7" x14ac:dyDescent="0.35">
      <c r="D59" t="s">
        <v>90</v>
      </c>
      <c r="E59" t="s">
        <v>80</v>
      </c>
      <c r="F59" s="8">
        <v>3627.59</v>
      </c>
      <c r="G59">
        <v>3627.59</v>
      </c>
    </row>
    <row r="60" spans="4:7" x14ac:dyDescent="0.35">
      <c r="D60" t="s">
        <v>91</v>
      </c>
      <c r="E60" t="s">
        <v>92</v>
      </c>
      <c r="F60" s="108">
        <f>+F58-F59</f>
        <v>-868.97000000000025</v>
      </c>
      <c r="G60">
        <f>+G58-G59</f>
        <v>372.40999999999985</v>
      </c>
    </row>
    <row r="61" spans="4:7" x14ac:dyDescent="0.35">
      <c r="E61" t="s">
        <v>95</v>
      </c>
      <c r="G61">
        <v>372.41</v>
      </c>
    </row>
    <row r="62" spans="4:7" x14ac:dyDescent="0.35">
      <c r="G62">
        <v>0</v>
      </c>
    </row>
    <row r="63" spans="4:7" x14ac:dyDescent="0.35">
      <c r="E63" t="s">
        <v>96</v>
      </c>
      <c r="F63" s="37">
        <f>+F60+G61</f>
        <v>-496.56000000000023</v>
      </c>
    </row>
    <row r="66" spans="4:15" x14ac:dyDescent="0.35">
      <c r="F66" t="s">
        <v>2</v>
      </c>
      <c r="I66" t="s">
        <v>1</v>
      </c>
      <c r="M66" t="s">
        <v>1</v>
      </c>
    </row>
    <row r="67" spans="4:15" ht="15" thickBot="1" x14ac:dyDescent="0.4">
      <c r="E67" s="166" t="s">
        <v>77</v>
      </c>
      <c r="F67" s="166"/>
      <c r="G67" s="6"/>
      <c r="H67" s="7"/>
      <c r="I67" s="166" t="s">
        <v>80</v>
      </c>
      <c r="J67" s="166"/>
      <c r="M67" s="166" t="s">
        <v>92</v>
      </c>
      <c r="N67" s="166"/>
    </row>
    <row r="68" spans="4:15" ht="15" thickTop="1" x14ac:dyDescent="0.35">
      <c r="D68">
        <v>1</v>
      </c>
      <c r="E68" s="109">
        <v>2758.62</v>
      </c>
      <c r="F68" s="110">
        <v>2758.62</v>
      </c>
      <c r="G68" s="12"/>
      <c r="H68" s="4"/>
      <c r="I68" s="111">
        <f>+F59</f>
        <v>3627.59</v>
      </c>
      <c r="J68" s="112">
        <v>3627.59</v>
      </c>
      <c r="K68">
        <v>2</v>
      </c>
      <c r="L68">
        <v>2</v>
      </c>
      <c r="M68" s="112">
        <v>3627.59</v>
      </c>
      <c r="N68" s="112">
        <v>2758.62</v>
      </c>
      <c r="O68">
        <v>1</v>
      </c>
    </row>
    <row r="69" spans="4:15" x14ac:dyDescent="0.35">
      <c r="D69">
        <v>2</v>
      </c>
      <c r="E69" s="113">
        <v>4000</v>
      </c>
      <c r="F69" s="114">
        <v>4000</v>
      </c>
      <c r="G69" s="12"/>
      <c r="I69" s="116">
        <f>3627</f>
        <v>3627</v>
      </c>
      <c r="J69" s="115">
        <v>3627</v>
      </c>
      <c r="K69">
        <v>2</v>
      </c>
      <c r="N69" s="14"/>
    </row>
    <row r="70" spans="4:15" x14ac:dyDescent="0.35">
      <c r="E70" s="29"/>
      <c r="F70" s="14"/>
      <c r="G70" s="12"/>
      <c r="I70" s="24"/>
      <c r="J70" s="30"/>
      <c r="M70" s="24"/>
      <c r="N70" s="30"/>
    </row>
    <row r="71" spans="4:15" ht="15" thickBot="1" x14ac:dyDescent="0.4">
      <c r="E71" s="36"/>
      <c r="F71" s="37"/>
      <c r="G71" s="38"/>
      <c r="I71" s="39"/>
      <c r="J71" s="40"/>
      <c r="M71" s="39"/>
      <c r="N71" s="40"/>
    </row>
    <row r="72" spans="4:15" x14ac:dyDescent="0.35">
      <c r="E72" s="31"/>
      <c r="F72" s="43"/>
      <c r="G72" s="12"/>
      <c r="I72" s="44">
        <f>+I71-J71</f>
        <v>0</v>
      </c>
      <c r="J72" s="45"/>
      <c r="M72" s="44">
        <f>+M68-N68</f>
        <v>868.97000000000025</v>
      </c>
      <c r="N72" s="117">
        <v>373</v>
      </c>
    </row>
    <row r="73" spans="4:15" ht="15" thickBot="1" x14ac:dyDescent="0.4">
      <c r="E73" s="46"/>
      <c r="F73" s="47"/>
      <c r="G73" s="12"/>
      <c r="J73" s="45"/>
      <c r="M73" s="37">
        <f>+M72-N72</f>
        <v>495.97000000000025</v>
      </c>
      <c r="N73" s="45"/>
    </row>
    <row r="74" spans="4:15" ht="15" thickBot="1" x14ac:dyDescent="0.4">
      <c r="E74" s="48"/>
      <c r="F74" s="48"/>
      <c r="G74" s="12"/>
    </row>
    <row r="76" spans="4:15" x14ac:dyDescent="0.35">
      <c r="J76" s="107" t="s">
        <v>2</v>
      </c>
    </row>
    <row r="77" spans="4:15" ht="15" thickBot="1" x14ac:dyDescent="0.4">
      <c r="I77" s="166" t="s">
        <v>89</v>
      </c>
      <c r="J77" s="166"/>
    </row>
    <row r="78" spans="4:15" ht="15" thickTop="1" x14ac:dyDescent="0.35">
      <c r="I78" s="114">
        <f>+J69</f>
        <v>3627</v>
      </c>
      <c r="J78" s="115">
        <f>+E69</f>
        <v>4000</v>
      </c>
    </row>
    <row r="79" spans="4:15" x14ac:dyDescent="0.35">
      <c r="I79" s="8">
        <f>+B88</f>
        <v>0</v>
      </c>
      <c r="J79" s="14"/>
    </row>
    <row r="80" spans="4:15" x14ac:dyDescent="0.35">
      <c r="I80" s="24"/>
      <c r="J80" s="30"/>
    </row>
    <row r="81" spans="9:10" ht="15" thickBot="1" x14ac:dyDescent="0.4">
      <c r="I81" s="39"/>
      <c r="J81" s="62">
        <f>+J78-I78</f>
        <v>373</v>
      </c>
    </row>
    <row r="82" spans="9:10" x14ac:dyDescent="0.35">
      <c r="I82" s="118">
        <v>373</v>
      </c>
      <c r="J82" s="45"/>
    </row>
    <row r="83" spans="9:10" x14ac:dyDescent="0.35">
      <c r="J83" s="45"/>
    </row>
  </sheetData>
  <mergeCells count="14">
    <mergeCell ref="N3:O3"/>
    <mergeCell ref="F23:G23"/>
    <mergeCell ref="J23:K23"/>
    <mergeCell ref="N23:O23"/>
    <mergeCell ref="I77:J77"/>
    <mergeCell ref="F3:G3"/>
    <mergeCell ref="J3:K3"/>
    <mergeCell ref="J12:K12"/>
    <mergeCell ref="F13:G13"/>
    <mergeCell ref="J32:K32"/>
    <mergeCell ref="F33:G33"/>
    <mergeCell ref="E67:F67"/>
    <mergeCell ref="I67:J67"/>
    <mergeCell ref="M67:N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2021-09-04T13:58:25Z</dcterms:created>
  <dcterms:modified xsi:type="dcterms:W3CDTF">2023-08-18T01:14:52Z</dcterms:modified>
</cp:coreProperties>
</file>