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202300"/>
  <mc:AlternateContent xmlns:mc="http://schemas.openxmlformats.org/markup-compatibility/2006">
    <mc:Choice Requires="x15">
      <x15ac:absPath xmlns:x15ac="http://schemas.microsoft.com/office/spreadsheetml/2010/11/ac" url="\\Amsy\ams\KINGSTON NEGRA\CURSOS\COFIDE\06-11-2024 CORRECCIONES A LA NOMINA\Material revisado\"/>
    </mc:Choice>
  </mc:AlternateContent>
  <xr:revisionPtr revIDLastSave="0" documentId="13_ncr:1_{1E64BAE9-3047-4E0A-B4E8-E1D94EF00F75}" xr6:coauthVersionLast="47" xr6:coauthVersionMax="47" xr10:uidLastSave="{00000000-0000-0000-0000-000000000000}"/>
  <bookViews>
    <workbookView xWindow="-120" yWindow="-120" windowWidth="29040" windowHeight="15720" activeTab="3" xr2:uid="{CB49DF97-5AA6-42F2-A36E-EE0EA25942A7}"/>
  </bookViews>
  <sheets>
    <sheet name="MINIMO" sheetId="1" r:id="rId1"/>
    <sheet name="REGIMEN" sheetId="2" r:id="rId2"/>
    <sheet name="PREVISION" sheetId="3" r:id="rId3"/>
    <sheet name="SUBSIDIO" sheetId="5" r:id="rId4"/>
    <sheet name="PRIMA" sheetId="4" r:id="rId5"/>
  </sheets>
  <definedNames>
    <definedName name="TARIFAP">SUBSIDIO!$J$29:$M$39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9" i="5" l="1"/>
  <c r="K30" i="5"/>
  <c r="J31" i="5" s="1"/>
  <c r="L30" i="5"/>
  <c r="K31" i="5"/>
  <c r="J32" i="5" s="1"/>
  <c r="L31" i="5"/>
  <c r="K32" i="5"/>
  <c r="J33" i="5" s="1"/>
  <c r="L32" i="5"/>
  <c r="K33" i="5"/>
  <c r="J34" i="5" s="1"/>
  <c r="L33" i="5"/>
  <c r="K34" i="5"/>
  <c r="J35" i="5" s="1"/>
  <c r="L34" i="5"/>
  <c r="K35" i="5"/>
  <c r="J36" i="5" s="1"/>
  <c r="L35" i="5"/>
  <c r="K36" i="5"/>
  <c r="J37" i="5" s="1"/>
  <c r="L36" i="5"/>
  <c r="K37" i="5"/>
  <c r="J38" i="5" s="1"/>
  <c r="L37" i="5"/>
  <c r="K38" i="5"/>
  <c r="J39" i="5" s="1"/>
  <c r="L38" i="5"/>
  <c r="L39" i="5"/>
  <c r="L29" i="5"/>
  <c r="K29" i="5"/>
  <c r="J30" i="5" s="1"/>
  <c r="C11" i="5"/>
  <c r="C14" i="5" s="1"/>
  <c r="C15" i="5" s="1"/>
  <c r="C9" i="5"/>
  <c r="C14" i="4"/>
  <c r="C13" i="4"/>
  <c r="C10" i="4"/>
  <c r="C9" i="4"/>
  <c r="C12" i="4" s="1"/>
  <c r="C23" i="5" l="1"/>
  <c r="C16" i="5" s="1"/>
  <c r="C17" i="5" s="1"/>
  <c r="I14" i="3" l="1"/>
  <c r="I7" i="3"/>
  <c r="E43" i="1"/>
  <c r="C32" i="1"/>
  <c r="C31" i="1"/>
  <c r="C6" i="1"/>
  <c r="C5" i="1"/>
  <c r="E26" i="1" s="1"/>
  <c r="E12" i="1" l="1"/>
</calcChain>
</file>

<file path=xl/sharedStrings.xml><?xml version="1.0" encoding="utf-8"?>
<sst xmlns="http://schemas.openxmlformats.org/spreadsheetml/2006/main" count="108" uniqueCount="65">
  <si>
    <t>Salario diario</t>
  </si>
  <si>
    <t>9 horas extras</t>
  </si>
  <si>
    <t>5 Umas</t>
  </si>
  <si>
    <r>
      <rPr>
        <b/>
        <sz val="11"/>
        <color theme="1"/>
        <rFont val="Aptos Narrow"/>
        <family val="2"/>
        <scheme val="minor"/>
      </rPr>
      <t>Artículo 93 LISR</t>
    </r>
    <r>
      <rPr>
        <sz val="11"/>
        <color theme="1"/>
        <rFont val="Aptos Narrow"/>
        <family val="2"/>
        <scheme val="minor"/>
      </rPr>
      <t>. No se pagará el impuesto sobre la renta por la obtención de los siguientes ingresos:
I.	Las prestaciones distintas del salario que reciban los trabajadores del salario mínimo general para una o varias áreas geográficas, calculadas sobre la base de dicho salario, cuando no excedan de los mínimos señalados por la legislación laboral, así como las remuneraciones por concepto de tiempo extraordinario o de prestación de servicios que se realice en los días de descanso sin disfrutar de otros en sustitución, hasta el límite establecido en la legislación laboral, que perciban dichos trabajadores. Tratándose de los demás trabajadores, el 50% de las remuneraciones por concepto de tiempo extraordinario o de la prestación de servicios que se realice en los días de descanso sin disfrutar de otros en sustitución, que no exceda el límite previsto en la legislación laboral y sin que esta exención exceda del equivalente de cinco veces el salario mínimo general del área geográfica del trabajador por cada semana de servicios.</t>
    </r>
  </si>
  <si>
    <t>c_TipoPercepcion</t>
  </si>
  <si>
    <t>Descripción</t>
  </si>
  <si>
    <t>Horas extra</t>
  </si>
  <si>
    <t xml:space="preserve">Gravado </t>
  </si>
  <si>
    <t>Exento</t>
  </si>
  <si>
    <t>Página 51 guía de llenado del SAT complemento de nómina</t>
  </si>
  <si>
    <t>Días</t>
  </si>
  <si>
    <t>Tipo de horas</t>
  </si>
  <si>
    <t>Importe</t>
  </si>
  <si>
    <t>Horas extras</t>
  </si>
  <si>
    <t>Importe pagado</t>
  </si>
  <si>
    <t>15 días de aguinaldo</t>
  </si>
  <si>
    <r>
      <rPr>
        <b/>
        <sz val="11"/>
        <color theme="1"/>
        <rFont val="Aptos Narrow"/>
        <family val="2"/>
        <scheme val="minor"/>
      </rPr>
      <t>Artículo 87 LFT</t>
    </r>
    <r>
      <rPr>
        <sz val="11"/>
        <color theme="1"/>
        <rFont val="Aptos Narrow"/>
        <family val="2"/>
        <scheme val="minor"/>
      </rPr>
      <t>.- Los trabajadores tendrán derecho a un aguinaldo anual que deberá pagarse antes del día veinte de diciembre, equivalente a quince días de salario, por lo menos.
Los que no hayan cumplido el año de servicios, independientemente de que se encuentren laborando o no en la fecha de liquidación del aguinaldo, tendrán derecho a que se les pague la parte proporcional del mismo, conforme al tiempo que hubieren trabajado, cualquiera que fuere éste.</t>
    </r>
  </si>
  <si>
    <t>30 umas</t>
  </si>
  <si>
    <t>Aguinaldo</t>
  </si>
  <si>
    <t>Página 46, 49 y 50 guía de  llenado complemento de Nómina</t>
  </si>
  <si>
    <t>La diferencia deriva del régimen de contratación respecto a la clave de percepción</t>
  </si>
  <si>
    <t>Sueldos, Salarios  Rayas y Jornales</t>
  </si>
  <si>
    <t>Vales de despensa</t>
  </si>
  <si>
    <t>c_TipoDeduccion</t>
  </si>
  <si>
    <t>Seguridad social</t>
  </si>
  <si>
    <t>ISR</t>
  </si>
  <si>
    <t>Ajuste en Vales de despensa Exento</t>
  </si>
  <si>
    <t>CFDI incorrecto</t>
  </si>
  <si>
    <t>Correcto</t>
  </si>
  <si>
    <t>Nota: Cuando el patrón quiere que coincida la transferencia con el recibo</t>
  </si>
  <si>
    <t>Salario</t>
  </si>
  <si>
    <t>Fecha de ingreso</t>
  </si>
  <si>
    <t>Fecha de baja</t>
  </si>
  <si>
    <t>Antigüedad LFT</t>
  </si>
  <si>
    <t>Antigüedad LISR</t>
  </si>
  <si>
    <t>Prima de antigüedad</t>
  </si>
  <si>
    <t>Salario mínimo</t>
  </si>
  <si>
    <t>(-) Ingreso exento</t>
  </si>
  <si>
    <t>Valor de la UMA</t>
  </si>
  <si>
    <t>(=) Ingreso gravado</t>
  </si>
  <si>
    <t>Valor de la UMA mensual</t>
  </si>
  <si>
    <t>Periodicidad</t>
  </si>
  <si>
    <t>Zona del salario mínimo</t>
  </si>
  <si>
    <t>Área del salario mínimo</t>
  </si>
  <si>
    <t>Zona Libre de la Frontera Norte</t>
  </si>
  <si>
    <t>Resto del páis</t>
  </si>
  <si>
    <t>Ingreso del periodo</t>
  </si>
  <si>
    <t>(+) Otros ingresos</t>
  </si>
  <si>
    <t>(-) Deducciones</t>
  </si>
  <si>
    <t>(=) Ingreso base paga ISR</t>
  </si>
  <si>
    <t>Límite inferior</t>
  </si>
  <si>
    <t>Límite superior</t>
  </si>
  <si>
    <t>Cuota fija</t>
  </si>
  <si>
    <t>Por ciento para aplicarse sobre el excedente del límite inferior</t>
  </si>
  <si>
    <t>$</t>
  </si>
  <si>
    <t>%</t>
  </si>
  <si>
    <t>En adelante</t>
  </si>
  <si>
    <t>V. Tarifa aplicable durante 2024 para el cálculo de los pagos provisionales mensuales a que se refieren los artículos 96 de la Ley del ISR y 175 de su Reglamento, así como la regla 3.12.2.</t>
  </si>
  <si>
    <t>ISR causado</t>
  </si>
  <si>
    <t>(-) Subsidio al empleo causado</t>
  </si>
  <si>
    <t>❶</t>
  </si>
  <si>
    <t>Límite de ingreso para subsidio</t>
  </si>
  <si>
    <t>Subsidio al empleo causado</t>
  </si>
  <si>
    <t>(=) ISR a retener</t>
  </si>
  <si>
    <t>Decreto del 01/05/2024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</si>
</sst>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6" x14ac:knownFonts="1">
    <font>
      <sz val="11"/>
      <color theme="1"/>
      <name val="Aptos Narrow"/>
      <family val="2"/>
      <scheme val="minor"/>
    </font>
    <font>
      <b/>
      <sz val="11"/>
      <color theme="1"/>
      <name val="Aptos Narrow"/>
      <family val="2"/>
      <scheme val="minor"/>
    </font>
    <font>
      <sz val="11"/>
      <color theme="1"/>
      <name val="Arial"/>
      <family val="2"/>
    </font>
    <font>
      <sz val="11"/>
      <name val="Arial"/>
      <family val="2"/>
    </font>
    <font>
      <sz val="9"/>
      <color theme="1"/>
      <name val="Arial"/>
      <family val="2"/>
    </font>
    <font>
      <sz val="11"/>
      <color theme="1"/>
      <name val="Calibri"/>
      <family val="2"/>
    </font>
  </fonts>
  <fills count="6">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
      <patternFill patternType="solid">
        <fgColor rgb="FFC00000"/>
        <bgColor indexed="64"/>
      </patternFill>
    </fill>
    <fill>
      <patternFill patternType="solid">
        <fgColor theme="9"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Dashed">
        <color rgb="FF0033CC"/>
      </left>
      <right style="mediumDashed">
        <color rgb="FF0033CC"/>
      </right>
      <top style="mediumDashed">
        <color rgb="FF0033CC"/>
      </top>
      <bottom style="mediumDashed">
        <color rgb="FF0033CC"/>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double">
        <color rgb="FF000000"/>
      </top>
      <bottom/>
      <diagonal/>
    </border>
    <border>
      <left/>
      <right/>
      <top/>
      <bottom style="double">
        <color rgb="FF000000"/>
      </bottom>
      <diagonal/>
    </border>
    <border>
      <left/>
      <right/>
      <top/>
      <bottom style="double">
        <color indexed="64"/>
      </bottom>
      <diagonal/>
    </border>
  </borders>
  <cellStyleXfs count="1">
    <xf numFmtId="0" fontId="0" fillId="0" borderId="0"/>
  </cellStyleXfs>
  <cellXfs count="38">
    <xf numFmtId="0" fontId="0" fillId="0" borderId="0" xfId="0"/>
    <xf numFmtId="4" fontId="0" fillId="0" borderId="0" xfId="0" applyNumberFormat="1"/>
    <xf numFmtId="0" fontId="0" fillId="0" borderId="1" xfId="0" applyBorder="1" applyAlignment="1">
      <alignment horizontal="justify" wrapText="1"/>
    </xf>
    <xf numFmtId="0" fontId="0" fillId="0" borderId="1" xfId="0" applyBorder="1" applyAlignment="1">
      <alignment horizontal="justify"/>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wrapText="1"/>
    </xf>
    <xf numFmtId="164"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2" fillId="2" borderId="3" xfId="0" applyFont="1" applyFill="1" applyBorder="1" applyAlignment="1">
      <alignment horizontal="center" vertical="center" wrapText="1"/>
    </xf>
    <xf numFmtId="0" fontId="1" fillId="3" borderId="1" xfId="0" applyFont="1" applyFill="1" applyBorder="1" applyAlignment="1">
      <alignment horizontal="center" vertical="center"/>
    </xf>
    <xf numFmtId="0" fontId="0" fillId="0" borderId="1" xfId="0" applyBorder="1"/>
    <xf numFmtId="4" fontId="0" fillId="0" borderId="1" xfId="0" applyNumberFormat="1" applyBorder="1"/>
    <xf numFmtId="0" fontId="0" fillId="0" borderId="5" xfId="0" applyBorder="1"/>
    <xf numFmtId="4" fontId="0" fillId="0" borderId="5" xfId="0" applyNumberFormat="1" applyBorder="1"/>
    <xf numFmtId="0" fontId="0" fillId="0" borderId="4" xfId="0" applyBorder="1"/>
    <xf numFmtId="0" fontId="0" fillId="4" borderId="0" xfId="0" applyFill="1"/>
    <xf numFmtId="0" fontId="1" fillId="0" borderId="0" xfId="0" applyFont="1"/>
    <xf numFmtId="0" fontId="0" fillId="0" borderId="1" xfId="0" applyBorder="1" applyAlignment="1">
      <alignment horizontal="justify" vertical="center" wrapText="1"/>
    </xf>
    <xf numFmtId="0" fontId="0" fillId="0" borderId="1" xfId="0" applyBorder="1" applyAlignment="1">
      <alignment horizontal="justify" vertical="center"/>
    </xf>
    <xf numFmtId="4" fontId="0" fillId="0" borderId="1" xfId="0" applyNumberFormat="1" applyBorder="1" applyAlignment="1">
      <alignment vertical="center"/>
    </xf>
    <xf numFmtId="164" fontId="3" fillId="0" borderId="1" xfId="0" applyNumberFormat="1" applyFont="1" applyBorder="1" applyAlignment="1">
      <alignment horizontal="center" vertical="center" wrapText="1"/>
    </xf>
    <xf numFmtId="0" fontId="2" fillId="0" borderId="6" xfId="0" applyFont="1" applyBorder="1" applyAlignment="1">
      <alignment vertical="center" wrapText="1"/>
    </xf>
    <xf numFmtId="0" fontId="3" fillId="0" borderId="6" xfId="0" applyFont="1" applyBorder="1" applyAlignment="1">
      <alignment vertical="center" wrapText="1"/>
    </xf>
    <xf numFmtId="0" fontId="2" fillId="2" borderId="1" xfId="0" applyFont="1" applyFill="1" applyBorder="1" applyAlignment="1">
      <alignment horizontal="center" vertical="center" wrapText="1"/>
    </xf>
    <xf numFmtId="164" fontId="3" fillId="0" borderId="0" xfId="0" applyNumberFormat="1" applyFont="1" applyBorder="1" applyAlignment="1">
      <alignment horizontal="center" vertical="center" wrapText="1"/>
    </xf>
    <xf numFmtId="0" fontId="3" fillId="0" borderId="0" xfId="0" applyFont="1" applyBorder="1" applyAlignment="1">
      <alignment vertical="center" wrapText="1"/>
    </xf>
    <xf numFmtId="4" fontId="0" fillId="0" borderId="0" xfId="0" applyNumberFormat="1" applyBorder="1" applyAlignment="1">
      <alignment vertical="center"/>
    </xf>
    <xf numFmtId="0" fontId="0" fillId="5" borderId="1" xfId="0" applyFill="1" applyBorder="1"/>
    <xf numFmtId="14" fontId="0" fillId="5" borderId="1" xfId="0" applyNumberFormat="1" applyFill="1" applyBorder="1"/>
    <xf numFmtId="4" fontId="0" fillId="5" borderId="1" xfId="0" applyNumberFormat="1" applyFill="1" applyBorder="1"/>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4" fontId="4" fillId="0" borderId="0" xfId="0" applyNumberFormat="1" applyFont="1" applyAlignment="1">
      <alignment horizontal="center" vertical="center" wrapText="1"/>
    </xf>
    <xf numFmtId="4" fontId="4" fillId="0" borderId="8" xfId="0" applyNumberFormat="1" applyFont="1" applyBorder="1" applyAlignment="1">
      <alignment horizontal="center" vertical="center" wrapText="1"/>
    </xf>
    <xf numFmtId="4" fontId="4" fillId="0" borderId="9" xfId="0" applyNumberFormat="1" applyFont="1" applyBorder="1" applyAlignment="1">
      <alignment horizontal="center" vertical="center" wrapText="1"/>
    </xf>
    <xf numFmtId="0" fontId="4" fillId="0" borderId="8" xfId="0" applyFont="1" applyBorder="1" applyAlignment="1">
      <alignment horizontal="justify" vertical="center"/>
    </xf>
    <xf numFmtId="0" fontId="5" fillId="0" borderId="0" xfId="0" applyFont="1"/>
  </cellXfs>
  <cellStyles count="1">
    <cellStyle name="Normal" xfId="0" builtinId="0"/>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756047</xdr:colOff>
      <xdr:row>18</xdr:row>
      <xdr:rowOff>51539</xdr:rowOff>
    </xdr:from>
    <xdr:to>
      <xdr:col>8</xdr:col>
      <xdr:colOff>194628</xdr:colOff>
      <xdr:row>22</xdr:row>
      <xdr:rowOff>147860</xdr:rowOff>
    </xdr:to>
    <xdr:pic>
      <xdr:nvPicPr>
        <xdr:cNvPr id="2" name="Imagen 1">
          <a:extLst>
            <a:ext uri="{FF2B5EF4-FFF2-40B4-BE49-F238E27FC236}">
              <a16:creationId xmlns:a16="http://schemas.microsoft.com/office/drawing/2014/main" id="{6B0044D7-A076-635C-82F8-E7C4DA9FA7A4}"/>
            </a:ext>
          </a:extLst>
        </xdr:cNvPr>
        <xdr:cNvPicPr>
          <a:picLocks noChangeAspect="1"/>
        </xdr:cNvPicPr>
      </xdr:nvPicPr>
      <xdr:blipFill>
        <a:blip xmlns:r="http://schemas.openxmlformats.org/officeDocument/2006/relationships" r:embed="rId1"/>
        <a:stretch>
          <a:fillRect/>
        </a:stretch>
      </xdr:blipFill>
      <xdr:spPr>
        <a:xfrm>
          <a:off x="756047" y="5415305"/>
          <a:ext cx="6713300" cy="858321"/>
        </a:xfrm>
        <a:prstGeom prst="rect">
          <a:avLst/>
        </a:prstGeom>
      </xdr:spPr>
    </xdr:pic>
    <xdr:clientData/>
  </xdr:twoCellAnchor>
  <xdr:twoCellAnchor editAs="oneCell">
    <xdr:from>
      <xdr:col>0</xdr:col>
      <xdr:colOff>738190</xdr:colOff>
      <xdr:row>35</xdr:row>
      <xdr:rowOff>6813</xdr:rowOff>
    </xdr:from>
    <xdr:to>
      <xdr:col>8</xdr:col>
      <xdr:colOff>17861</xdr:colOff>
      <xdr:row>39</xdr:row>
      <xdr:rowOff>97782</xdr:rowOff>
    </xdr:to>
    <xdr:pic>
      <xdr:nvPicPr>
        <xdr:cNvPr id="3" name="Imagen 2">
          <a:extLst>
            <a:ext uri="{FF2B5EF4-FFF2-40B4-BE49-F238E27FC236}">
              <a16:creationId xmlns:a16="http://schemas.microsoft.com/office/drawing/2014/main" id="{071E5DEC-ADA9-DB11-13DE-68A93FB11079}"/>
            </a:ext>
          </a:extLst>
        </xdr:cNvPr>
        <xdr:cNvPicPr>
          <a:picLocks noChangeAspect="1"/>
        </xdr:cNvPicPr>
      </xdr:nvPicPr>
      <xdr:blipFill>
        <a:blip xmlns:r="http://schemas.openxmlformats.org/officeDocument/2006/relationships" r:embed="rId2"/>
        <a:stretch>
          <a:fillRect/>
        </a:stretch>
      </xdr:blipFill>
      <xdr:spPr>
        <a:xfrm>
          <a:off x="738190" y="9692547"/>
          <a:ext cx="6554390" cy="852969"/>
        </a:xfrm>
        <a:prstGeom prst="rect">
          <a:avLst/>
        </a:prstGeom>
      </xdr:spPr>
    </xdr:pic>
    <xdr:clientData/>
  </xdr:twoCellAnchor>
  <xdr:twoCellAnchor>
    <xdr:from>
      <xdr:col>1</xdr:col>
      <xdr:colOff>53578</xdr:colOff>
      <xdr:row>47</xdr:row>
      <xdr:rowOff>136921</xdr:rowOff>
    </xdr:from>
    <xdr:to>
      <xdr:col>9</xdr:col>
      <xdr:colOff>356841</xdr:colOff>
      <xdr:row>66</xdr:row>
      <xdr:rowOff>69395</xdr:rowOff>
    </xdr:to>
    <xdr:grpSp>
      <xdr:nvGrpSpPr>
        <xdr:cNvPr id="7" name="Grupo 6">
          <a:extLst>
            <a:ext uri="{FF2B5EF4-FFF2-40B4-BE49-F238E27FC236}">
              <a16:creationId xmlns:a16="http://schemas.microsoft.com/office/drawing/2014/main" id="{EB861363-8745-2597-8CD2-2BF6AD21210F}"/>
            </a:ext>
          </a:extLst>
        </xdr:cNvPr>
        <xdr:cNvGrpSpPr/>
      </xdr:nvGrpSpPr>
      <xdr:grpSpPr>
        <a:xfrm>
          <a:off x="815578" y="12120562"/>
          <a:ext cx="7577982" cy="3551974"/>
          <a:chOff x="762000" y="12174141"/>
          <a:chExt cx="14584810" cy="7772740"/>
        </a:xfrm>
      </xdr:grpSpPr>
      <xdr:pic>
        <xdr:nvPicPr>
          <xdr:cNvPr id="4" name="Imagen 3">
            <a:extLst>
              <a:ext uri="{FF2B5EF4-FFF2-40B4-BE49-F238E27FC236}">
                <a16:creationId xmlns:a16="http://schemas.microsoft.com/office/drawing/2014/main" id="{523A860C-729C-0FE0-3F58-8479DD701BB6}"/>
              </a:ext>
            </a:extLst>
          </xdr:cNvPr>
          <xdr:cNvPicPr>
            <a:picLocks noChangeAspect="1"/>
          </xdr:cNvPicPr>
        </xdr:nvPicPr>
        <xdr:blipFill>
          <a:blip xmlns:r="http://schemas.openxmlformats.org/officeDocument/2006/relationships" r:embed="rId3"/>
          <a:stretch>
            <a:fillRect/>
          </a:stretch>
        </xdr:blipFill>
        <xdr:spPr>
          <a:xfrm>
            <a:off x="762000" y="12174141"/>
            <a:ext cx="14518126" cy="924054"/>
          </a:xfrm>
          <a:prstGeom prst="rect">
            <a:avLst/>
          </a:prstGeom>
        </xdr:spPr>
      </xdr:pic>
      <xdr:pic>
        <xdr:nvPicPr>
          <xdr:cNvPr id="5" name="Imagen 4">
            <a:extLst>
              <a:ext uri="{FF2B5EF4-FFF2-40B4-BE49-F238E27FC236}">
                <a16:creationId xmlns:a16="http://schemas.microsoft.com/office/drawing/2014/main" id="{8B02AD11-B1F9-2719-7F0F-D8600E35CF7D}"/>
              </a:ext>
            </a:extLst>
          </xdr:cNvPr>
          <xdr:cNvPicPr>
            <a:picLocks noChangeAspect="1"/>
          </xdr:cNvPicPr>
        </xdr:nvPicPr>
        <xdr:blipFill>
          <a:blip xmlns:r="http://schemas.openxmlformats.org/officeDocument/2006/relationships" r:embed="rId4"/>
          <a:stretch>
            <a:fillRect/>
          </a:stretch>
        </xdr:blipFill>
        <xdr:spPr>
          <a:xfrm>
            <a:off x="762000" y="13126641"/>
            <a:ext cx="14584810" cy="4401164"/>
          </a:xfrm>
          <a:prstGeom prst="rect">
            <a:avLst/>
          </a:prstGeom>
        </xdr:spPr>
      </xdr:pic>
      <xdr:pic>
        <xdr:nvPicPr>
          <xdr:cNvPr id="6" name="Imagen 5">
            <a:extLst>
              <a:ext uri="{FF2B5EF4-FFF2-40B4-BE49-F238E27FC236}">
                <a16:creationId xmlns:a16="http://schemas.microsoft.com/office/drawing/2014/main" id="{FAFE57DE-0E51-7732-5920-9248D91D4533}"/>
              </a:ext>
            </a:extLst>
          </xdr:cNvPr>
          <xdr:cNvPicPr>
            <a:picLocks noChangeAspect="1"/>
          </xdr:cNvPicPr>
        </xdr:nvPicPr>
        <xdr:blipFill>
          <a:blip xmlns:r="http://schemas.openxmlformats.org/officeDocument/2006/relationships" r:embed="rId5"/>
          <a:stretch>
            <a:fillRect/>
          </a:stretch>
        </xdr:blipFill>
        <xdr:spPr>
          <a:xfrm>
            <a:off x="762000" y="17508141"/>
            <a:ext cx="14518126" cy="243874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304800</xdr:colOff>
      <xdr:row>0</xdr:row>
      <xdr:rowOff>57150</xdr:rowOff>
    </xdr:from>
    <xdr:to>
      <xdr:col>14</xdr:col>
      <xdr:colOff>496816</xdr:colOff>
      <xdr:row>17</xdr:row>
      <xdr:rowOff>67128</xdr:rowOff>
    </xdr:to>
    <xdr:pic>
      <xdr:nvPicPr>
        <xdr:cNvPr id="2" name="Imagen 1">
          <a:extLst>
            <a:ext uri="{FF2B5EF4-FFF2-40B4-BE49-F238E27FC236}">
              <a16:creationId xmlns:a16="http://schemas.microsoft.com/office/drawing/2014/main" id="{94796009-5273-1712-1E07-7B543D2B4E6C}"/>
            </a:ext>
          </a:extLst>
        </xdr:cNvPr>
        <xdr:cNvPicPr>
          <a:picLocks noChangeAspect="1"/>
        </xdr:cNvPicPr>
      </xdr:nvPicPr>
      <xdr:blipFill>
        <a:blip xmlns:r="http://schemas.openxmlformats.org/officeDocument/2006/relationships" r:embed="rId1"/>
        <a:stretch>
          <a:fillRect/>
        </a:stretch>
      </xdr:blipFill>
      <xdr:spPr>
        <a:xfrm>
          <a:off x="304800" y="57150"/>
          <a:ext cx="10860016" cy="3248478"/>
        </a:xfrm>
        <a:prstGeom prst="rect">
          <a:avLst/>
        </a:prstGeom>
      </xdr:spPr>
    </xdr:pic>
    <xdr:clientData/>
  </xdr:twoCellAnchor>
  <xdr:twoCellAnchor editAs="oneCell">
    <xdr:from>
      <xdr:col>1</xdr:col>
      <xdr:colOff>0</xdr:colOff>
      <xdr:row>20</xdr:row>
      <xdr:rowOff>0</xdr:rowOff>
    </xdr:from>
    <xdr:to>
      <xdr:col>2</xdr:col>
      <xdr:colOff>686002</xdr:colOff>
      <xdr:row>21</xdr:row>
      <xdr:rowOff>171501</xdr:rowOff>
    </xdr:to>
    <xdr:pic>
      <xdr:nvPicPr>
        <xdr:cNvPr id="3" name="Imagen 2">
          <a:extLst>
            <a:ext uri="{FF2B5EF4-FFF2-40B4-BE49-F238E27FC236}">
              <a16:creationId xmlns:a16="http://schemas.microsoft.com/office/drawing/2014/main" id="{A76E3B51-9A24-3775-E90F-EF9AF7B8DE6F}"/>
            </a:ext>
          </a:extLst>
        </xdr:cNvPr>
        <xdr:cNvPicPr>
          <a:picLocks noChangeAspect="1"/>
        </xdr:cNvPicPr>
      </xdr:nvPicPr>
      <xdr:blipFill>
        <a:blip xmlns:r="http://schemas.openxmlformats.org/officeDocument/2006/relationships" r:embed="rId2"/>
        <a:stretch>
          <a:fillRect/>
        </a:stretch>
      </xdr:blipFill>
      <xdr:spPr>
        <a:xfrm>
          <a:off x="762000" y="3810000"/>
          <a:ext cx="1448002" cy="362001"/>
        </a:xfrm>
        <a:prstGeom prst="rect">
          <a:avLst/>
        </a:prstGeom>
      </xdr:spPr>
    </xdr:pic>
    <xdr:clientData/>
  </xdr:twoCellAnchor>
  <xdr:twoCellAnchor editAs="oneCell">
    <xdr:from>
      <xdr:col>3</xdr:col>
      <xdr:colOff>676275</xdr:colOff>
      <xdr:row>20</xdr:row>
      <xdr:rowOff>47625</xdr:rowOff>
    </xdr:from>
    <xdr:to>
      <xdr:col>6</xdr:col>
      <xdr:colOff>105014</xdr:colOff>
      <xdr:row>21</xdr:row>
      <xdr:rowOff>85757</xdr:rowOff>
    </xdr:to>
    <xdr:pic>
      <xdr:nvPicPr>
        <xdr:cNvPr id="4" name="Imagen 3">
          <a:extLst>
            <a:ext uri="{FF2B5EF4-FFF2-40B4-BE49-F238E27FC236}">
              <a16:creationId xmlns:a16="http://schemas.microsoft.com/office/drawing/2014/main" id="{72D9AF7D-E564-8565-1FAE-FCC781038068}"/>
            </a:ext>
          </a:extLst>
        </xdr:cNvPr>
        <xdr:cNvPicPr>
          <a:picLocks noChangeAspect="1"/>
        </xdr:cNvPicPr>
      </xdr:nvPicPr>
      <xdr:blipFill>
        <a:blip xmlns:r="http://schemas.openxmlformats.org/officeDocument/2006/relationships" r:embed="rId3"/>
        <a:stretch>
          <a:fillRect/>
        </a:stretch>
      </xdr:blipFill>
      <xdr:spPr>
        <a:xfrm>
          <a:off x="2962275" y="3857625"/>
          <a:ext cx="1714739" cy="228632"/>
        </a:xfrm>
        <a:prstGeom prst="rect">
          <a:avLst/>
        </a:prstGeom>
      </xdr:spPr>
    </xdr:pic>
    <xdr:clientData/>
  </xdr:twoCellAnchor>
  <xdr:twoCellAnchor>
    <xdr:from>
      <xdr:col>3</xdr:col>
      <xdr:colOff>47625</xdr:colOff>
      <xdr:row>20</xdr:row>
      <xdr:rowOff>47625</xdr:rowOff>
    </xdr:from>
    <xdr:to>
      <xdr:col>3</xdr:col>
      <xdr:colOff>552450</xdr:colOff>
      <xdr:row>21</xdr:row>
      <xdr:rowOff>133350</xdr:rowOff>
    </xdr:to>
    <xdr:sp macro="" textlink="">
      <xdr:nvSpPr>
        <xdr:cNvPr id="5" name="Flecha: a la derecha 4">
          <a:extLst>
            <a:ext uri="{FF2B5EF4-FFF2-40B4-BE49-F238E27FC236}">
              <a16:creationId xmlns:a16="http://schemas.microsoft.com/office/drawing/2014/main" id="{C20BA42D-DE61-AA6D-E06F-012E65F31F50}"/>
            </a:ext>
          </a:extLst>
        </xdr:cNvPr>
        <xdr:cNvSpPr/>
      </xdr:nvSpPr>
      <xdr:spPr>
        <a:xfrm>
          <a:off x="2333625" y="3857625"/>
          <a:ext cx="504825" cy="2762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kern="12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379DF-1FE8-45D6-BDBD-82901DB44404}">
  <sheetPr codeName="Hoja1"/>
  <dimension ref="A3:K47"/>
  <sheetViews>
    <sheetView showGridLines="0" topLeftCell="A8" zoomScale="160" zoomScaleNormal="160" workbookViewId="0">
      <selection activeCell="D4" sqref="D4"/>
    </sheetView>
  </sheetViews>
  <sheetFormatPr baseColWidth="10" defaultRowHeight="15" x14ac:dyDescent="0.25"/>
  <cols>
    <col min="2" max="2" width="17.7109375" customWidth="1"/>
    <col min="3" max="3" width="19.140625" customWidth="1"/>
    <col min="4" max="4" width="15.140625" customWidth="1"/>
  </cols>
  <sheetData>
    <row r="3" spans="2:9" x14ac:dyDescent="0.25">
      <c r="B3" t="s">
        <v>0</v>
      </c>
      <c r="C3">
        <v>248.93</v>
      </c>
    </row>
    <row r="5" spans="2:9" x14ac:dyDescent="0.25">
      <c r="B5" t="s">
        <v>1</v>
      </c>
      <c r="C5" s="1">
        <f>C3/4*9</f>
        <v>560.09249999999997</v>
      </c>
    </row>
    <row r="6" spans="2:9" x14ac:dyDescent="0.25">
      <c r="B6" t="s">
        <v>2</v>
      </c>
      <c r="C6">
        <f>108.57*5</f>
        <v>542.84999999999991</v>
      </c>
    </row>
    <row r="8" spans="2:9" ht="166.5" customHeight="1" x14ac:dyDescent="0.25">
      <c r="B8" s="17" t="s">
        <v>3</v>
      </c>
      <c r="C8" s="18"/>
      <c r="D8" s="18"/>
      <c r="E8" s="18"/>
      <c r="F8" s="18"/>
      <c r="G8" s="18"/>
      <c r="H8" s="18"/>
      <c r="I8" s="18"/>
    </row>
    <row r="10" spans="2:9" ht="15.75" thickBot="1" x14ac:dyDescent="0.3"/>
    <row r="11" spans="2:9" x14ac:dyDescent="0.25">
      <c r="B11" s="4" t="s">
        <v>4</v>
      </c>
      <c r="C11" s="8" t="s">
        <v>5</v>
      </c>
      <c r="D11" s="9" t="s">
        <v>7</v>
      </c>
      <c r="E11" s="9" t="s">
        <v>8</v>
      </c>
    </row>
    <row r="12" spans="2:9" ht="15.75" thickBot="1" x14ac:dyDescent="0.3">
      <c r="B12" s="6">
        <v>19</v>
      </c>
      <c r="C12" s="7" t="s">
        <v>6</v>
      </c>
      <c r="D12" s="12"/>
      <c r="E12" s="13">
        <f>C5</f>
        <v>560.09249999999997</v>
      </c>
    </row>
    <row r="13" spans="2:9" ht="15.75" thickBot="1" x14ac:dyDescent="0.3">
      <c r="D13" s="14" t="s">
        <v>10</v>
      </c>
      <c r="E13" s="14"/>
    </row>
    <row r="14" spans="2:9" ht="15.75" thickBot="1" x14ac:dyDescent="0.3">
      <c r="D14" s="14" t="s">
        <v>11</v>
      </c>
      <c r="E14" s="14"/>
    </row>
    <row r="15" spans="2:9" ht="15.75" thickBot="1" x14ac:dyDescent="0.3">
      <c r="D15" s="14" t="s">
        <v>13</v>
      </c>
      <c r="E15" s="14"/>
    </row>
    <row r="16" spans="2:9" ht="15.75" thickBot="1" x14ac:dyDescent="0.3">
      <c r="D16" s="14" t="s">
        <v>14</v>
      </c>
      <c r="E16" s="14"/>
    </row>
    <row r="18" spans="1:11" x14ac:dyDescent="0.25">
      <c r="B18" t="s">
        <v>9</v>
      </c>
    </row>
    <row r="24" spans="1:11" ht="15.75" thickBot="1" x14ac:dyDescent="0.3"/>
    <row r="25" spans="1:11" x14ac:dyDescent="0.25">
      <c r="B25" s="4" t="s">
        <v>4</v>
      </c>
      <c r="C25" s="8" t="s">
        <v>5</v>
      </c>
      <c r="D25" s="9" t="s">
        <v>7</v>
      </c>
      <c r="E25" s="9" t="s">
        <v>8</v>
      </c>
    </row>
    <row r="26" spans="1:11" x14ac:dyDescent="0.25">
      <c r="B26" s="6">
        <v>38</v>
      </c>
      <c r="C26" s="7" t="s">
        <v>6</v>
      </c>
      <c r="D26" s="10"/>
      <c r="E26" s="11">
        <f>C5</f>
        <v>560.09249999999997</v>
      </c>
    </row>
    <row r="28" spans="1:11" x14ac:dyDescent="0.25">
      <c r="A28" s="15"/>
      <c r="B28" s="15"/>
      <c r="C28" s="15"/>
      <c r="D28" s="15"/>
      <c r="E28" s="15"/>
      <c r="F28" s="15"/>
      <c r="G28" s="15"/>
      <c r="H28" s="15"/>
      <c r="I28" s="15"/>
      <c r="J28" s="15"/>
      <c r="K28" s="15"/>
    </row>
    <row r="30" spans="1:11" x14ac:dyDescent="0.25">
      <c r="B30" t="s">
        <v>0</v>
      </c>
      <c r="C30">
        <v>248.93</v>
      </c>
    </row>
    <row r="31" spans="1:11" x14ac:dyDescent="0.25">
      <c r="B31" t="s">
        <v>15</v>
      </c>
      <c r="C31" s="1">
        <f>C30*15</f>
        <v>3733.9500000000003</v>
      </c>
    </row>
    <row r="32" spans="1:11" x14ac:dyDescent="0.25">
      <c r="B32" t="s">
        <v>17</v>
      </c>
      <c r="C32" s="1">
        <f>108.57*30</f>
        <v>3257.1</v>
      </c>
    </row>
    <row r="34" spans="1:10" ht="94.5" customHeight="1" x14ac:dyDescent="0.25">
      <c r="B34" s="2" t="s">
        <v>16</v>
      </c>
      <c r="C34" s="3"/>
      <c r="D34" s="3"/>
      <c r="E34" s="3"/>
      <c r="F34" s="3"/>
      <c r="G34" s="3"/>
      <c r="H34" s="3"/>
    </row>
    <row r="41" spans="1:10" ht="15.75" thickBot="1" x14ac:dyDescent="0.3"/>
    <row r="42" spans="1:10" x14ac:dyDescent="0.25">
      <c r="B42" s="4" t="s">
        <v>4</v>
      </c>
      <c r="C42" s="8" t="s">
        <v>5</v>
      </c>
      <c r="D42" s="9" t="s">
        <v>7</v>
      </c>
      <c r="E42" s="9" t="s">
        <v>8</v>
      </c>
    </row>
    <row r="43" spans="1:10" x14ac:dyDescent="0.25">
      <c r="B43" s="6">
        <v>38</v>
      </c>
      <c r="C43" s="7" t="s">
        <v>18</v>
      </c>
      <c r="D43" s="10"/>
      <c r="E43" s="11">
        <f>C31</f>
        <v>3733.9500000000003</v>
      </c>
    </row>
    <row r="45" spans="1:10" x14ac:dyDescent="0.25">
      <c r="A45" s="15"/>
      <c r="B45" s="15"/>
      <c r="C45" s="15"/>
      <c r="D45" s="15"/>
      <c r="E45" s="15"/>
      <c r="F45" s="15"/>
      <c r="G45" s="15"/>
      <c r="H45" s="15"/>
      <c r="I45" s="15"/>
      <c r="J45" s="15"/>
    </row>
    <row r="47" spans="1:10" x14ac:dyDescent="0.25">
      <c r="B47" s="16" t="s">
        <v>19</v>
      </c>
    </row>
  </sheetData>
  <mergeCells count="2">
    <mergeCell ref="B8:I8"/>
    <mergeCell ref="B34:H3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E624D-B656-4D7C-8A4D-731035E8C2A7}">
  <sheetPr codeName="Hoja2"/>
  <dimension ref="B19"/>
  <sheetViews>
    <sheetView showGridLines="0" workbookViewId="0">
      <selection activeCell="F25" sqref="F25"/>
    </sheetView>
  </sheetViews>
  <sheetFormatPr baseColWidth="10" defaultRowHeight="15" x14ac:dyDescent="0.25"/>
  <sheetData>
    <row r="19" spans="2:2" x14ac:dyDescent="0.25">
      <c r="B19" t="s">
        <v>20</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7413E-7515-49FC-8D5E-A50EA6FF13F9}">
  <sheetPr codeName="Hoja3"/>
  <dimension ref="B2:I14"/>
  <sheetViews>
    <sheetView zoomScale="130" zoomScaleNormal="130" workbookViewId="0">
      <selection activeCell="H14" sqref="H14"/>
    </sheetView>
  </sheetViews>
  <sheetFormatPr baseColWidth="10" defaultRowHeight="15" x14ac:dyDescent="0.25"/>
  <cols>
    <col min="1" max="1" width="8" customWidth="1"/>
    <col min="2" max="2" width="17.7109375" customWidth="1"/>
    <col min="3" max="3" width="19.140625" customWidth="1"/>
    <col min="4" max="4" width="15.140625" customWidth="1"/>
    <col min="6" max="6" width="5.28515625" customWidth="1"/>
    <col min="7" max="7" width="19.5703125" customWidth="1"/>
    <col min="8" max="8" width="25.85546875" customWidth="1"/>
  </cols>
  <sheetData>
    <row r="2" spans="2:9" x14ac:dyDescent="0.25">
      <c r="B2" s="16" t="s">
        <v>27</v>
      </c>
    </row>
    <row r="3" spans="2:9" ht="15.75" thickBot="1" x14ac:dyDescent="0.3"/>
    <row r="4" spans="2:9" x14ac:dyDescent="0.25">
      <c r="B4" s="4" t="s">
        <v>4</v>
      </c>
      <c r="C4" s="8" t="s">
        <v>5</v>
      </c>
      <c r="D4" s="9" t="s">
        <v>7</v>
      </c>
      <c r="E4" s="9" t="s">
        <v>8</v>
      </c>
      <c r="G4" s="5" t="s">
        <v>23</v>
      </c>
      <c r="H4" s="8" t="s">
        <v>5</v>
      </c>
      <c r="I4" s="23" t="s">
        <v>12</v>
      </c>
    </row>
    <row r="5" spans="2:9" ht="28.5" x14ac:dyDescent="0.25">
      <c r="B5" s="6">
        <v>1</v>
      </c>
      <c r="C5" s="7" t="s">
        <v>21</v>
      </c>
      <c r="D5" s="19">
        <v>3500</v>
      </c>
      <c r="E5" s="19"/>
      <c r="G5" s="6">
        <v>1</v>
      </c>
      <c r="H5" s="21" t="s">
        <v>24</v>
      </c>
      <c r="I5" s="19">
        <v>125</v>
      </c>
    </row>
    <row r="6" spans="2:9" x14ac:dyDescent="0.25">
      <c r="B6" s="6">
        <v>29</v>
      </c>
      <c r="C6" s="7" t="s">
        <v>22</v>
      </c>
      <c r="D6" s="19"/>
      <c r="E6" s="19">
        <v>1250</v>
      </c>
      <c r="G6" s="6">
        <v>2</v>
      </c>
      <c r="H6" s="21" t="s">
        <v>25</v>
      </c>
      <c r="I6" s="19">
        <v>458</v>
      </c>
    </row>
    <row r="7" spans="2:9" ht="28.5" x14ac:dyDescent="0.25">
      <c r="G7" s="20">
        <v>54</v>
      </c>
      <c r="H7" s="22" t="s">
        <v>26</v>
      </c>
      <c r="I7" s="19">
        <f>E6</f>
        <v>1250</v>
      </c>
    </row>
    <row r="8" spans="2:9" x14ac:dyDescent="0.25">
      <c r="G8" s="24"/>
      <c r="H8" s="25"/>
      <c r="I8" s="26"/>
    </row>
    <row r="9" spans="2:9" x14ac:dyDescent="0.25">
      <c r="B9" s="16" t="s">
        <v>28</v>
      </c>
      <c r="C9" t="s">
        <v>29</v>
      </c>
    </row>
    <row r="10" spans="2:9" ht="15.75" thickBot="1" x14ac:dyDescent="0.3"/>
    <row r="11" spans="2:9" x14ac:dyDescent="0.25">
      <c r="B11" s="4" t="s">
        <v>4</v>
      </c>
      <c r="C11" s="8" t="s">
        <v>5</v>
      </c>
      <c r="D11" s="9" t="s">
        <v>7</v>
      </c>
      <c r="E11" s="9" t="s">
        <v>8</v>
      </c>
      <c r="G11" s="5" t="s">
        <v>23</v>
      </c>
      <c r="H11" s="8" t="s">
        <v>5</v>
      </c>
      <c r="I11" s="23" t="s">
        <v>12</v>
      </c>
    </row>
    <row r="12" spans="2:9" ht="28.5" x14ac:dyDescent="0.25">
      <c r="B12" s="6">
        <v>1</v>
      </c>
      <c r="C12" s="7" t="s">
        <v>21</v>
      </c>
      <c r="D12" s="19">
        <v>3500</v>
      </c>
      <c r="E12" s="19"/>
      <c r="G12" s="6">
        <v>1</v>
      </c>
      <c r="H12" s="21" t="s">
        <v>24</v>
      </c>
      <c r="I12" s="19">
        <v>125</v>
      </c>
    </row>
    <row r="13" spans="2:9" x14ac:dyDescent="0.25">
      <c r="B13" s="6">
        <v>29</v>
      </c>
      <c r="C13" s="7" t="s">
        <v>22</v>
      </c>
      <c r="D13" s="19"/>
      <c r="E13" s="19">
        <v>1250</v>
      </c>
      <c r="G13" s="6">
        <v>2</v>
      </c>
      <c r="H13" s="21" t="s">
        <v>25</v>
      </c>
      <c r="I13" s="19">
        <v>458</v>
      </c>
    </row>
    <row r="14" spans="2:9" x14ac:dyDescent="0.25">
      <c r="G14" s="6">
        <v>4</v>
      </c>
      <c r="H14" s="22" t="s">
        <v>22</v>
      </c>
      <c r="I14" s="19">
        <f>E13</f>
        <v>1250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C220F-D38C-4B73-8407-849C9D71850C}">
  <sheetPr codeName="Hoja4"/>
  <dimension ref="A2:M111"/>
  <sheetViews>
    <sheetView tabSelected="1" topLeftCell="A4" zoomScale="140" zoomScaleNormal="140" workbookViewId="0">
      <selection activeCell="C8" sqref="C8"/>
    </sheetView>
  </sheetViews>
  <sheetFormatPr baseColWidth="10" defaultRowHeight="15" x14ac:dyDescent="0.25"/>
  <cols>
    <col min="2" max="2" width="28.42578125" customWidth="1"/>
    <col min="3" max="3" width="28.42578125" bestFit="1" customWidth="1"/>
  </cols>
  <sheetData>
    <row r="2" spans="2:4" x14ac:dyDescent="0.25">
      <c r="B2" s="16" t="s">
        <v>64</v>
      </c>
    </row>
    <row r="4" spans="2:4" x14ac:dyDescent="0.25">
      <c r="B4" t="s">
        <v>40</v>
      </c>
      <c r="C4" s="1">
        <v>3300.53</v>
      </c>
    </row>
    <row r="6" spans="2:4" x14ac:dyDescent="0.25">
      <c r="B6" t="s">
        <v>41</v>
      </c>
      <c r="C6" s="27">
        <v>7</v>
      </c>
    </row>
    <row r="7" spans="2:4" x14ac:dyDescent="0.25">
      <c r="B7" t="s">
        <v>0</v>
      </c>
      <c r="C7" s="29">
        <v>300</v>
      </c>
    </row>
    <row r="8" spans="2:4" x14ac:dyDescent="0.25">
      <c r="B8" t="s">
        <v>42</v>
      </c>
      <c r="C8" s="27" t="s">
        <v>45</v>
      </c>
    </row>
    <row r="9" spans="2:4" x14ac:dyDescent="0.25">
      <c r="B9" t="s">
        <v>36</v>
      </c>
      <c r="C9">
        <f>IFERROR(VLOOKUP(C8,B62:C63,2,FALSE),"")</f>
        <v>248.93</v>
      </c>
    </row>
    <row r="11" spans="2:4" x14ac:dyDescent="0.25">
      <c r="B11" t="s">
        <v>46</v>
      </c>
      <c r="C11" s="1">
        <f>IFERROR(ROUND(C7*C6,2),"")</f>
        <v>2100</v>
      </c>
    </row>
    <row r="12" spans="2:4" x14ac:dyDescent="0.25">
      <c r="B12" t="s">
        <v>47</v>
      </c>
      <c r="C12" s="29"/>
    </row>
    <row r="13" spans="2:4" x14ac:dyDescent="0.25">
      <c r="B13" t="s">
        <v>48</v>
      </c>
      <c r="C13" s="29"/>
    </row>
    <row r="14" spans="2:4" x14ac:dyDescent="0.25">
      <c r="B14" t="s">
        <v>49</v>
      </c>
      <c r="C14" s="1">
        <f>IFERROR(C11+C12-C13,"")</f>
        <v>2100</v>
      </c>
    </row>
    <row r="15" spans="2:4" x14ac:dyDescent="0.25">
      <c r="B15" t="s">
        <v>58</v>
      </c>
      <c r="C15">
        <f>IFERROR(ROUND(((C14-VLOOKUP(C14,TARIFAP,1))*VLOOKUP(C14,TARIFAP,4)%)+VLOOKUP(C14,TARIFAP,3),2),0)</f>
        <v>155.46</v>
      </c>
    </row>
    <row r="16" spans="2:4" x14ac:dyDescent="0.25">
      <c r="B16" t="s">
        <v>59</v>
      </c>
      <c r="C16">
        <f>IF(C15&gt;=C23,C23,C15)</f>
        <v>89.83</v>
      </c>
      <c r="D16" s="37" t="s">
        <v>60</v>
      </c>
    </row>
    <row r="17" spans="1:13" x14ac:dyDescent="0.25">
      <c r="B17" t="s">
        <v>63</v>
      </c>
      <c r="C17" s="1">
        <f>IFERROR(IF(C7=C9,0,C15-C16),0)</f>
        <v>65.63000000000001</v>
      </c>
    </row>
    <row r="20" spans="1:13" x14ac:dyDescent="0.25">
      <c r="A20" s="37" t="s">
        <v>60</v>
      </c>
      <c r="B20" t="s">
        <v>40</v>
      </c>
      <c r="C20" s="1">
        <v>3300.53</v>
      </c>
    </row>
    <row r="21" spans="1:13" x14ac:dyDescent="0.25">
      <c r="B21" t="s">
        <v>61</v>
      </c>
      <c r="C21" s="1">
        <v>9081</v>
      </c>
    </row>
    <row r="23" spans="1:13" x14ac:dyDescent="0.25">
      <c r="B23" t="s">
        <v>62</v>
      </c>
      <c r="C23">
        <f>IFERROR(IF(C14&lt;=C21,IF(C6&lt;30,ROUND(C20*11.82%/30.4*C6,2),ROUND(C20*11.82%,2)),0),0)</f>
        <v>89.83</v>
      </c>
    </row>
    <row r="26" spans="1:13" ht="51.75" customHeight="1" thickBot="1" x14ac:dyDescent="0.3">
      <c r="E26" s="36" t="s">
        <v>57</v>
      </c>
      <c r="F26" s="36"/>
      <c r="G26" s="36"/>
      <c r="H26" s="36"/>
    </row>
    <row r="27" spans="1:13" ht="84.75" thickTop="1" x14ac:dyDescent="0.25">
      <c r="E27" s="30" t="s">
        <v>50</v>
      </c>
      <c r="F27" s="30" t="s">
        <v>51</v>
      </c>
      <c r="G27" s="30" t="s">
        <v>52</v>
      </c>
      <c r="H27" s="30" t="s">
        <v>53</v>
      </c>
      <c r="J27" s="30" t="s">
        <v>50</v>
      </c>
      <c r="K27" s="30" t="s">
        <v>51</v>
      </c>
      <c r="L27" s="30" t="s">
        <v>52</v>
      </c>
      <c r="M27" s="30" t="s">
        <v>53</v>
      </c>
    </row>
    <row r="28" spans="1:13" ht="15.75" thickBot="1" x14ac:dyDescent="0.3">
      <c r="E28" s="31" t="s">
        <v>54</v>
      </c>
      <c r="F28" s="31" t="s">
        <v>54</v>
      </c>
      <c r="G28" s="31" t="s">
        <v>54</v>
      </c>
      <c r="H28" s="31" t="s">
        <v>55</v>
      </c>
      <c r="J28" s="31" t="s">
        <v>54</v>
      </c>
      <c r="K28" s="31" t="s">
        <v>54</v>
      </c>
      <c r="L28" s="31" t="s">
        <v>54</v>
      </c>
      <c r="M28" s="31" t="s">
        <v>55</v>
      </c>
    </row>
    <row r="29" spans="1:13" ht="15.75" thickTop="1" x14ac:dyDescent="0.25">
      <c r="E29" s="32">
        <v>0.01</v>
      </c>
      <c r="F29" s="32">
        <v>746.04</v>
      </c>
      <c r="G29" s="32">
        <v>0</v>
      </c>
      <c r="H29" s="32">
        <v>1.92</v>
      </c>
      <c r="J29" s="32">
        <v>0.01</v>
      </c>
      <c r="K29" s="32">
        <f>IF($C$6&lt;=30,ROUND(F29/30.4*$C$6,2),F29)</f>
        <v>171.79</v>
      </c>
      <c r="L29" s="32">
        <f>IF($C$6&lt;=30,ROUND(G29/30.4*$C$6,2),G29)</f>
        <v>0</v>
      </c>
      <c r="M29" s="32">
        <v>1.92</v>
      </c>
    </row>
    <row r="30" spans="1:13" x14ac:dyDescent="0.25">
      <c r="E30" s="32">
        <v>746.05</v>
      </c>
      <c r="F30" s="33">
        <v>6332.05</v>
      </c>
      <c r="G30" s="32">
        <v>14.32</v>
      </c>
      <c r="H30" s="32">
        <v>6.4</v>
      </c>
      <c r="J30" s="32">
        <f>K29+0.01</f>
        <v>171.79999999999998</v>
      </c>
      <c r="K30" s="32">
        <f t="shared" ref="K30:K38" si="0">IF($C$6&lt;=30,ROUND(F30/30.4*$C$6,2),F30)</f>
        <v>1458.04</v>
      </c>
      <c r="L30" s="32">
        <f t="shared" ref="L30:L39" si="1">IF($C$6&lt;=30,ROUND(G30/30.4*$C$6,2),G30)</f>
        <v>3.3</v>
      </c>
      <c r="M30" s="32">
        <v>6.4</v>
      </c>
    </row>
    <row r="31" spans="1:13" x14ac:dyDescent="0.25">
      <c r="E31" s="33">
        <v>6332.06</v>
      </c>
      <c r="F31" s="33">
        <v>11128.01</v>
      </c>
      <c r="G31" s="32">
        <v>371.83</v>
      </c>
      <c r="H31" s="32">
        <v>10.88</v>
      </c>
      <c r="J31" s="32">
        <f t="shared" ref="J31:J39" si="2">K30+0.01</f>
        <v>1458.05</v>
      </c>
      <c r="K31" s="32">
        <f t="shared" si="0"/>
        <v>2562.37</v>
      </c>
      <c r="L31" s="32">
        <f t="shared" si="1"/>
        <v>85.62</v>
      </c>
      <c r="M31" s="32">
        <v>10.88</v>
      </c>
    </row>
    <row r="32" spans="1:13" x14ac:dyDescent="0.25">
      <c r="E32" s="33">
        <v>11128.02</v>
      </c>
      <c r="F32" s="33">
        <v>12935.82</v>
      </c>
      <c r="G32" s="32">
        <v>893.63</v>
      </c>
      <c r="H32" s="32">
        <v>16</v>
      </c>
      <c r="J32" s="32">
        <f t="shared" si="2"/>
        <v>2562.38</v>
      </c>
      <c r="K32" s="32">
        <f t="shared" si="0"/>
        <v>2978.64</v>
      </c>
      <c r="L32" s="32">
        <f t="shared" si="1"/>
        <v>205.77</v>
      </c>
      <c r="M32" s="32">
        <v>16</v>
      </c>
    </row>
    <row r="33" spans="5:13" x14ac:dyDescent="0.25">
      <c r="E33" s="33">
        <v>12935.83</v>
      </c>
      <c r="F33" s="33">
        <v>15487.71</v>
      </c>
      <c r="G33" s="33">
        <v>1182.8800000000001</v>
      </c>
      <c r="H33" s="32">
        <v>17.920000000000002</v>
      </c>
      <c r="J33" s="32">
        <f t="shared" si="2"/>
        <v>2978.65</v>
      </c>
      <c r="K33" s="32">
        <f t="shared" si="0"/>
        <v>3566.25</v>
      </c>
      <c r="L33" s="32">
        <f t="shared" si="1"/>
        <v>272.37</v>
      </c>
      <c r="M33" s="32">
        <v>17.920000000000002</v>
      </c>
    </row>
    <row r="34" spans="5:13" x14ac:dyDescent="0.25">
      <c r="E34" s="33">
        <v>15487.72</v>
      </c>
      <c r="F34" s="33">
        <v>31236.49</v>
      </c>
      <c r="G34" s="33">
        <v>1640.18</v>
      </c>
      <c r="H34" s="32">
        <v>21.36</v>
      </c>
      <c r="J34" s="32">
        <f t="shared" si="2"/>
        <v>3566.26</v>
      </c>
      <c r="K34" s="32">
        <f t="shared" si="0"/>
        <v>7192.61</v>
      </c>
      <c r="L34" s="32">
        <f t="shared" si="1"/>
        <v>377.67</v>
      </c>
      <c r="M34" s="32">
        <v>21.36</v>
      </c>
    </row>
    <row r="35" spans="5:13" x14ac:dyDescent="0.25">
      <c r="E35" s="33">
        <v>31236.5</v>
      </c>
      <c r="F35" s="33">
        <v>49233</v>
      </c>
      <c r="G35" s="33">
        <v>5004.12</v>
      </c>
      <c r="H35" s="32">
        <v>23.52</v>
      </c>
      <c r="J35" s="32">
        <f t="shared" si="2"/>
        <v>7192.62</v>
      </c>
      <c r="K35" s="32">
        <f t="shared" si="0"/>
        <v>11336.55</v>
      </c>
      <c r="L35" s="32">
        <f t="shared" si="1"/>
        <v>1152.26</v>
      </c>
      <c r="M35" s="32">
        <v>23.52</v>
      </c>
    </row>
    <row r="36" spans="5:13" x14ac:dyDescent="0.25">
      <c r="E36" s="33">
        <v>49233.01</v>
      </c>
      <c r="F36" s="33">
        <v>93993.9</v>
      </c>
      <c r="G36" s="33">
        <v>9236.89</v>
      </c>
      <c r="H36" s="32">
        <v>30</v>
      </c>
      <c r="J36" s="32">
        <f t="shared" si="2"/>
        <v>11336.56</v>
      </c>
      <c r="K36" s="32">
        <f t="shared" si="0"/>
        <v>21643.33</v>
      </c>
      <c r="L36" s="32">
        <f t="shared" si="1"/>
        <v>2126.92</v>
      </c>
      <c r="M36" s="32">
        <v>30</v>
      </c>
    </row>
    <row r="37" spans="5:13" x14ac:dyDescent="0.25">
      <c r="E37" s="33">
        <v>93993.91</v>
      </c>
      <c r="F37" s="33">
        <v>125325.2</v>
      </c>
      <c r="G37" s="33">
        <v>22665.17</v>
      </c>
      <c r="H37" s="32">
        <v>32</v>
      </c>
      <c r="J37" s="32">
        <f t="shared" si="2"/>
        <v>21643.34</v>
      </c>
      <c r="K37" s="32">
        <f t="shared" si="0"/>
        <v>28857.78</v>
      </c>
      <c r="L37" s="32">
        <f t="shared" si="1"/>
        <v>5218.95</v>
      </c>
      <c r="M37" s="32">
        <v>32</v>
      </c>
    </row>
    <row r="38" spans="5:13" x14ac:dyDescent="0.25">
      <c r="E38" s="33">
        <v>125325.21</v>
      </c>
      <c r="F38" s="33">
        <v>375975.61</v>
      </c>
      <c r="G38" s="33">
        <v>32691.18</v>
      </c>
      <c r="H38" s="32">
        <v>34</v>
      </c>
      <c r="J38" s="32">
        <f t="shared" si="2"/>
        <v>28857.789999999997</v>
      </c>
      <c r="K38" s="32">
        <f t="shared" si="0"/>
        <v>86573.33</v>
      </c>
      <c r="L38" s="32">
        <f t="shared" si="1"/>
        <v>7527.57</v>
      </c>
      <c r="M38" s="32">
        <v>34</v>
      </c>
    </row>
    <row r="39" spans="5:13" ht="15.75" thickBot="1" x14ac:dyDescent="0.3">
      <c r="E39" s="34">
        <v>375975.62</v>
      </c>
      <c r="F39" s="31" t="s">
        <v>56</v>
      </c>
      <c r="G39" s="35">
        <v>117912.32000000001</v>
      </c>
      <c r="H39" s="31">
        <v>35</v>
      </c>
      <c r="J39" s="32">
        <f t="shared" si="2"/>
        <v>86573.34</v>
      </c>
      <c r="K39" s="32" t="str">
        <f>F39</f>
        <v>En adelante</v>
      </c>
      <c r="L39" s="32">
        <f t="shared" si="1"/>
        <v>27150.86</v>
      </c>
      <c r="M39" s="31">
        <v>35</v>
      </c>
    </row>
    <row r="40" spans="5:13" ht="15.75" thickTop="1" x14ac:dyDescent="0.25"/>
    <row r="61" spans="2:3" x14ac:dyDescent="0.25">
      <c r="B61" t="s">
        <v>43</v>
      </c>
      <c r="C61" t="s">
        <v>36</v>
      </c>
    </row>
    <row r="62" spans="2:3" x14ac:dyDescent="0.25">
      <c r="B62" t="s">
        <v>44</v>
      </c>
      <c r="C62">
        <v>374.89</v>
      </c>
    </row>
    <row r="63" spans="2:3" x14ac:dyDescent="0.25">
      <c r="B63" t="s">
        <v>45</v>
      </c>
      <c r="C63">
        <v>248.93</v>
      </c>
    </row>
    <row r="81" spans="2:2" x14ac:dyDescent="0.25">
      <c r="B81">
        <v>1</v>
      </c>
    </row>
    <row r="82" spans="2:2" x14ac:dyDescent="0.25">
      <c r="B82">
        <v>2</v>
      </c>
    </row>
    <row r="83" spans="2:2" x14ac:dyDescent="0.25">
      <c r="B83">
        <v>3</v>
      </c>
    </row>
    <row r="84" spans="2:2" x14ac:dyDescent="0.25">
      <c r="B84">
        <v>4</v>
      </c>
    </row>
    <row r="85" spans="2:2" x14ac:dyDescent="0.25">
      <c r="B85">
        <v>5</v>
      </c>
    </row>
    <row r="86" spans="2:2" x14ac:dyDescent="0.25">
      <c r="B86">
        <v>6</v>
      </c>
    </row>
    <row r="87" spans="2:2" x14ac:dyDescent="0.25">
      <c r="B87">
        <v>7</v>
      </c>
    </row>
    <row r="88" spans="2:2" x14ac:dyDescent="0.25">
      <c r="B88">
        <v>8</v>
      </c>
    </row>
    <row r="89" spans="2:2" x14ac:dyDescent="0.25">
      <c r="B89">
        <v>9</v>
      </c>
    </row>
    <row r="90" spans="2:2" x14ac:dyDescent="0.25">
      <c r="B90">
        <v>10</v>
      </c>
    </row>
    <row r="91" spans="2:2" x14ac:dyDescent="0.25">
      <c r="B91">
        <v>11</v>
      </c>
    </row>
    <row r="92" spans="2:2" x14ac:dyDescent="0.25">
      <c r="B92">
        <v>12</v>
      </c>
    </row>
    <row r="93" spans="2:2" x14ac:dyDescent="0.25">
      <c r="B93">
        <v>13</v>
      </c>
    </row>
    <row r="94" spans="2:2" x14ac:dyDescent="0.25">
      <c r="B94">
        <v>14</v>
      </c>
    </row>
    <row r="95" spans="2:2" x14ac:dyDescent="0.25">
      <c r="B95">
        <v>15</v>
      </c>
    </row>
    <row r="96" spans="2:2" x14ac:dyDescent="0.25">
      <c r="B96">
        <v>16</v>
      </c>
    </row>
    <row r="97" spans="2:2" x14ac:dyDescent="0.25">
      <c r="B97">
        <v>17</v>
      </c>
    </row>
    <row r="98" spans="2:2" x14ac:dyDescent="0.25">
      <c r="B98">
        <v>18</v>
      </c>
    </row>
    <row r="99" spans="2:2" x14ac:dyDescent="0.25">
      <c r="B99">
        <v>19</v>
      </c>
    </row>
    <row r="100" spans="2:2" x14ac:dyDescent="0.25">
      <c r="B100">
        <v>20</v>
      </c>
    </row>
    <row r="101" spans="2:2" x14ac:dyDescent="0.25">
      <c r="B101">
        <v>21</v>
      </c>
    </row>
    <row r="102" spans="2:2" x14ac:dyDescent="0.25">
      <c r="B102">
        <v>22</v>
      </c>
    </row>
    <row r="103" spans="2:2" x14ac:dyDescent="0.25">
      <c r="B103">
        <v>23</v>
      </c>
    </row>
    <row r="104" spans="2:2" x14ac:dyDescent="0.25">
      <c r="B104">
        <v>24</v>
      </c>
    </row>
    <row r="105" spans="2:2" x14ac:dyDescent="0.25">
      <c r="B105">
        <v>25</v>
      </c>
    </row>
    <row r="106" spans="2:2" x14ac:dyDescent="0.25">
      <c r="B106">
        <v>26</v>
      </c>
    </row>
    <row r="107" spans="2:2" x14ac:dyDescent="0.25">
      <c r="B107">
        <v>27</v>
      </c>
    </row>
    <row r="108" spans="2:2" x14ac:dyDescent="0.25">
      <c r="B108">
        <v>28</v>
      </c>
    </row>
    <row r="109" spans="2:2" x14ac:dyDescent="0.25">
      <c r="B109">
        <v>29</v>
      </c>
    </row>
    <row r="110" spans="2:2" x14ac:dyDescent="0.25">
      <c r="B110">
        <v>30</v>
      </c>
    </row>
    <row r="111" spans="2:2" x14ac:dyDescent="0.25">
      <c r="B111">
        <v>31</v>
      </c>
    </row>
  </sheetData>
  <mergeCells count="1">
    <mergeCell ref="E26:H26"/>
  </mergeCells>
  <dataValidations count="2">
    <dataValidation type="list" allowBlank="1" showInputMessage="1" showErrorMessage="1" sqref="C6" xr:uid="{BCFAA3B6-237B-47D7-A20D-F7E45A6C5BE1}">
      <formula1>$B$81:$B$111</formula1>
    </dataValidation>
    <dataValidation type="list" allowBlank="1" showInputMessage="1" showErrorMessage="1" sqref="C8" xr:uid="{B1A8A4AF-C894-42D7-9DFC-D864C5626E65}">
      <formula1>$B$62:$B$63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9B2FA-B165-4CF9-98F0-1EDE2EF3536C}">
  <sheetPr codeName="Hoja5"/>
  <dimension ref="B3:C14"/>
  <sheetViews>
    <sheetView zoomScale="140" zoomScaleNormal="140" workbookViewId="0">
      <selection activeCell="C14" sqref="C14"/>
    </sheetView>
  </sheetViews>
  <sheetFormatPr baseColWidth="10" defaultRowHeight="15" x14ac:dyDescent="0.25"/>
  <cols>
    <col min="2" max="2" width="18.42578125" customWidth="1"/>
  </cols>
  <sheetData>
    <row r="3" spans="2:3" x14ac:dyDescent="0.25">
      <c r="B3" t="s">
        <v>30</v>
      </c>
      <c r="C3" s="1">
        <v>500</v>
      </c>
    </row>
    <row r="4" spans="2:3" x14ac:dyDescent="0.25">
      <c r="B4" t="s">
        <v>36</v>
      </c>
      <c r="C4" s="1">
        <v>248.93</v>
      </c>
    </row>
    <row r="5" spans="2:3" x14ac:dyDescent="0.25">
      <c r="B5" t="s">
        <v>38</v>
      </c>
      <c r="C5" s="1">
        <v>108.57</v>
      </c>
    </row>
    <row r="6" spans="2:3" x14ac:dyDescent="0.25">
      <c r="B6" t="s">
        <v>31</v>
      </c>
      <c r="C6" s="28">
        <v>42772</v>
      </c>
    </row>
    <row r="7" spans="2:3" x14ac:dyDescent="0.25">
      <c r="B7" t="s">
        <v>32</v>
      </c>
      <c r="C7" s="28">
        <v>45602</v>
      </c>
    </row>
    <row r="9" spans="2:3" x14ac:dyDescent="0.25">
      <c r="B9" t="s">
        <v>33</v>
      </c>
      <c r="C9">
        <f>DATEDIF(C6,C7,"Y")</f>
        <v>7</v>
      </c>
    </row>
    <row r="10" spans="2:3" x14ac:dyDescent="0.25">
      <c r="B10" t="s">
        <v>34</v>
      </c>
      <c r="C10">
        <f>IF(VALUE(DATEDIF(C6,C7,"YM")&amp;"."&amp;DATEDIF(C6,C7,"MD"))&gt;6,DATEDIF(C6,C7,"Y")+1,DATEDIF(C6,C7,"Y"))</f>
        <v>8</v>
      </c>
    </row>
    <row r="12" spans="2:3" x14ac:dyDescent="0.25">
      <c r="B12" t="s">
        <v>35</v>
      </c>
      <c r="C12" s="1">
        <f>IFERROR(ROUND(12*C9*IF(C3&gt;=(C4*2),(C4*2),C3),2),0)</f>
        <v>41820.239999999998</v>
      </c>
    </row>
    <row r="13" spans="2:3" x14ac:dyDescent="0.25">
      <c r="B13" t="s">
        <v>37</v>
      </c>
      <c r="C13" s="1">
        <f>IFERROR(ROUND(90*C5*C10,2),0)</f>
        <v>78170.399999999994</v>
      </c>
    </row>
    <row r="14" spans="2:3" x14ac:dyDescent="0.25">
      <c r="B14" t="s">
        <v>39</v>
      </c>
      <c r="C14" s="1">
        <f>IF(C12&gt;=C13,C12-C13,0)</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MINIMO</vt:lpstr>
      <vt:lpstr>REGIMEN</vt:lpstr>
      <vt:lpstr>PREVISION</vt:lpstr>
      <vt:lpstr>SUBSIDIO</vt:lpstr>
      <vt:lpstr>PRIMA</vt:lpstr>
      <vt:lpstr>TARIFAP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MONROY</dc:creator>
  <cp:lastModifiedBy>ALBERTO MONROY</cp:lastModifiedBy>
  <dcterms:created xsi:type="dcterms:W3CDTF">2024-11-06T15:08:48Z</dcterms:created>
  <dcterms:modified xsi:type="dcterms:W3CDTF">2024-11-06T17:52:40Z</dcterms:modified>
</cp:coreProperties>
</file>